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BOLETINE\Aprobados, Aplazados y Reprobados\2020\"/>
    </mc:Choice>
  </mc:AlternateContent>
  <bookViews>
    <workbookView xWindow="0" yWindow="0" windowWidth="15600" windowHeight="8835" tabRatio="901"/>
  </bookViews>
  <sheets>
    <sheet name="INDICE" sheetId="1" r:id="rId1"/>
    <sheet name="PORTADA" sheetId="42" r:id="rId2"/>
    <sheet name="FUNCIONARIOS" sheetId="41" r:id="rId3"/>
    <sheet name="C1" sheetId="2" r:id="rId4"/>
    <sheet name="C2" sheetId="3" r:id="rId5"/>
    <sheet name="C3-C4" sheetId="4" r:id="rId6"/>
    <sheet name="C5-C6" sheetId="5" r:id="rId7"/>
    <sheet name="C7" sheetId="6" r:id="rId8"/>
    <sheet name="C8,C10,C12" sheetId="7" r:id="rId9"/>
    <sheet name="C9,C11,C13" sheetId="8" r:id="rId10"/>
    <sheet name="C14-C17" sheetId="9" r:id="rId11"/>
    <sheet name="C18" sheetId="10" r:id="rId12"/>
    <sheet name="C19-24" sheetId="11" r:id="rId13"/>
    <sheet name="C25" sheetId="12" r:id="rId14"/>
    <sheet name="C26-C28" sheetId="13" r:id="rId15"/>
    <sheet name="C29" sheetId="14" r:id="rId16"/>
    <sheet name="C30-31" sheetId="15" r:id="rId17"/>
    <sheet name="C32" sheetId="16" r:id="rId18"/>
    <sheet name="C33-36" sheetId="17" r:id="rId19"/>
    <sheet name="C37" sheetId="18" r:id="rId20"/>
    <sheet name="C38-39" sheetId="19" r:id="rId21"/>
    <sheet name="C40" sheetId="20" r:id="rId22"/>
    <sheet name="C41-44" sheetId="21" r:id="rId23"/>
    <sheet name="C45" sheetId="22" r:id="rId24"/>
    <sheet name="C46-47" sheetId="23" r:id="rId25"/>
    <sheet name="C48" sheetId="24" r:id="rId26"/>
    <sheet name="C49-52" sheetId="25" r:id="rId27"/>
    <sheet name="C53" sheetId="26" r:id="rId28"/>
    <sheet name="C54-55" sheetId="27" r:id="rId29"/>
    <sheet name="C56" sheetId="28" r:id="rId30"/>
    <sheet name="C57-60" sheetId="29" r:id="rId31"/>
    <sheet name="C61" sheetId="30" r:id="rId32"/>
    <sheet name="C62-63" sheetId="31" r:id="rId33"/>
    <sheet name="C64" sheetId="32" r:id="rId34"/>
    <sheet name="C65-68" sheetId="33" r:id="rId35"/>
    <sheet name="C69" sheetId="34" r:id="rId36"/>
    <sheet name="C70-71" sheetId="35" r:id="rId37"/>
    <sheet name="C72" sheetId="36" r:id="rId38"/>
    <sheet name="C73-76" sheetId="37" r:id="rId39"/>
    <sheet name="C77" sheetId="38" r:id="rId40"/>
    <sheet name="C78" sheetId="39" r:id="rId41"/>
    <sheet name="C79" sheetId="40" r:id="rId42"/>
  </sheets>
  <externalReferences>
    <externalReference r:id="rId43"/>
    <externalReference r:id="rId44"/>
  </externalReferences>
  <definedNames>
    <definedName name="\c" localSheetId="7">'C7'!$FS$7654</definedName>
    <definedName name="\c">'C2'!$FE$7895</definedName>
    <definedName name="\d" localSheetId="7">'C7'!$FS$7654</definedName>
    <definedName name="\d">'C2'!$FE$7895</definedName>
    <definedName name="\e" localSheetId="7">'C7'!#REF!</definedName>
    <definedName name="\e">'C2'!#REF!</definedName>
    <definedName name="\i" localSheetId="7">'C7'!$FS$7654</definedName>
    <definedName name="\i">'C2'!$FE$7895</definedName>
    <definedName name="\m" localSheetId="7">'C7'!$FS$7654</definedName>
    <definedName name="\m">'C2'!$FE$7895</definedName>
    <definedName name="\n" localSheetId="7">'C7'!$FS$7654</definedName>
    <definedName name="\n">'C2'!$FE$7895</definedName>
    <definedName name="\s" localSheetId="7">'C7'!$FS$7654</definedName>
    <definedName name="\s">'C2'!$FE$7895</definedName>
    <definedName name="\t" localSheetId="7">'C7'!$FS$7654</definedName>
    <definedName name="\t">'C2'!$FE$7895</definedName>
    <definedName name="__123Graph_A" localSheetId="9" hidden="1">[1]ABSOL!#REF!</definedName>
    <definedName name="__123Graph_A" hidden="1">'C8,C10,C12'!#REF!</definedName>
    <definedName name="__123Graph_X" hidden="1">'C8,C10,C12'!#REF!</definedName>
    <definedName name="_Fill" localSheetId="6" hidden="1">'C5-C6'!#REF!</definedName>
    <definedName name="_Fill" localSheetId="8" hidden="1">'C8,C10,C12'!#REF!</definedName>
    <definedName name="_Fill" hidden="1">'C1'!#REF!</definedName>
    <definedName name="_Key1" hidden="1">'C78'!$A$17:$A$74</definedName>
    <definedName name="_Order1" hidden="1">255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40" hidden="1">1</definedName>
    <definedName name="_Regression_Int" localSheetId="8" hidden="1">1</definedName>
    <definedName name="_Sort" hidden="1">'C78'!$A$17:$A$74</definedName>
    <definedName name="A_impresión_IM" localSheetId="3">'C1'!$A$1:$A$54</definedName>
    <definedName name="A_impresión_IM" localSheetId="4">'C2'!$A$1:$A$48</definedName>
    <definedName name="A_impresión_IM" localSheetId="5">'C3-C4'!$A$47:$A$88</definedName>
    <definedName name="A_impresión_IM" localSheetId="7">'C7'!$A$1:$A$50</definedName>
    <definedName name="A_impresión_IM" localSheetId="8">[1]RELAT!$A$106:$I$153</definedName>
    <definedName name="_xlnm.Print_Area" localSheetId="3">'C1'!$A$1:$V$54</definedName>
    <definedName name="_xlnm.Print_Area" localSheetId="10">'C14-C17'!$A$1:$AB$178</definedName>
    <definedName name="_xlnm.Print_Area" localSheetId="11">'C18'!$A$1:$AB$41</definedName>
    <definedName name="_xlnm.Print_Area" localSheetId="12">'C19-24'!$A$3:$BE$137</definedName>
    <definedName name="_xlnm.Print_Area" localSheetId="4">'C2'!$A$1:$V$48</definedName>
    <definedName name="_xlnm.Print_Area" localSheetId="13">'C25'!$A$1:$T$17</definedName>
    <definedName name="_xlnm.Print_Area" localSheetId="14">'C26-C28'!$A$1:$T$92</definedName>
    <definedName name="_xlnm.Print_Area" localSheetId="15">'C29'!$A$1:$AB$27</definedName>
    <definedName name="_xlnm.Print_Area" localSheetId="16">'C30-31'!$A$1:$AB$101</definedName>
    <definedName name="_xlnm.Print_Area" localSheetId="17">'C32'!$A$1:$AB$41</definedName>
    <definedName name="_xlnm.Print_Area" localSheetId="18">'C33-36'!$A$5:$BE$91</definedName>
    <definedName name="_xlnm.Print_Area" localSheetId="19">'C37'!$A$1:$AB$26</definedName>
    <definedName name="_xlnm.Print_Area" localSheetId="20">'C38-39'!$A$1:$AB$100</definedName>
    <definedName name="_xlnm.Print_Area" localSheetId="5">'C3-C4'!$A$1:$V$89</definedName>
    <definedName name="_xlnm.Print_Area" localSheetId="21">'C40'!$A$1:$AB$41</definedName>
    <definedName name="_xlnm.Print_Area" localSheetId="22">'C41-44'!$A$3:$BE$93</definedName>
    <definedName name="_xlnm.Print_Area" localSheetId="23">'C45'!$A$1:$AB$27</definedName>
    <definedName name="_xlnm.Print_Area" localSheetId="24">'C46-47'!$A$1:$AB$99</definedName>
    <definedName name="_xlnm.Print_Area" localSheetId="25">'C48'!$A$1:$AB$41</definedName>
    <definedName name="_xlnm.Print_Area" localSheetId="26">'C49-52'!$A$3:$BE$89</definedName>
    <definedName name="_xlnm.Print_Area" localSheetId="27">'C53'!$A$1:$AB$27</definedName>
    <definedName name="_xlnm.Print_Area" localSheetId="28">'C54-55'!$A$1:$AB$101</definedName>
    <definedName name="_xlnm.Print_Area" localSheetId="29">'C56'!$A$1:$AB$41</definedName>
    <definedName name="_xlnm.Print_Area" localSheetId="30">'C57-60'!$A$3:$BE$95</definedName>
    <definedName name="_xlnm.Print_Area" localSheetId="6">'C5-C6'!$A$1:$V$57</definedName>
    <definedName name="_xlnm.Print_Area" localSheetId="31">'C61'!$A$1:$AB$27</definedName>
    <definedName name="_xlnm.Print_Area" localSheetId="32">'C62-63'!$A$1:$AB$101</definedName>
    <definedName name="_xlnm.Print_Area" localSheetId="33">'C64'!$A$1:$AB$36</definedName>
    <definedName name="_xlnm.Print_Area" localSheetId="34">'C65-68'!$A$3:$BE$80</definedName>
    <definedName name="_xlnm.Print_Area" localSheetId="35">'C69'!$A$1:$AB$27</definedName>
    <definedName name="_xlnm.Print_Area" localSheetId="7">'C7'!$A$1:$V$50</definedName>
    <definedName name="_xlnm.Print_Area" localSheetId="36">'C70-71'!$A$1:$AB$101</definedName>
    <definedName name="_xlnm.Print_Area" localSheetId="37">'C72'!$A$1:$AB$40</definedName>
    <definedName name="_xlnm.Print_Area" localSheetId="38">'C73-76'!$A$3:$BE$89</definedName>
    <definedName name="_xlnm.Print_Area" localSheetId="39">'C77'!$A$1:$U$23</definedName>
    <definedName name="_xlnm.Print_Area" localSheetId="40">'C78'!$A$1:$N$75</definedName>
    <definedName name="_xlnm.Print_Area" localSheetId="41">'C79'!$A$1:$D$61</definedName>
    <definedName name="_xlnm.Print_Area" localSheetId="8">'C8,C10,C12'!$A$1:$V$131</definedName>
    <definedName name="_xlnm.Print_Area" localSheetId="9">'C9,C11,C13'!$A$1:$V$132</definedName>
    <definedName name="_xlnm.Print_Area" localSheetId="0">INDICE!$A$1:$B$17</definedName>
    <definedName name="OLE_LINK1" localSheetId="2">FUNCIONARIOS!$A$2</definedName>
    <definedName name="PRIMAOFI" localSheetId="7">'C7'!$FS$7654:$GQ$7737</definedName>
    <definedName name="PRIMAOFI">'C2'!$FE$7895:$GC$7978</definedName>
    <definedName name="PRIMAPRI" localSheetId="7">'C7'!$FS$7654:$GQ$7737</definedName>
    <definedName name="PRIMAPRI">'C2'!$FE$7895:$GC$7978</definedName>
    <definedName name="PRIMATOT" localSheetId="7">'C7'!$FS$7654:$GQ$7737</definedName>
    <definedName name="PRIMATOT">'C2'!$FE$7895:$GC$7978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9" i="21" l="1"/>
  <c r="C59" i="21"/>
  <c r="B59" i="21"/>
  <c r="B62" i="21"/>
  <c r="C62" i="21"/>
  <c r="D62" i="21"/>
  <c r="F62" i="21"/>
  <c r="G62" i="21"/>
  <c r="H62" i="21"/>
  <c r="J62" i="21"/>
  <c r="K62" i="21"/>
  <c r="L62" i="21"/>
  <c r="N62" i="21"/>
  <c r="O62" i="21"/>
  <c r="P62" i="21"/>
  <c r="R62" i="21"/>
  <c r="S62" i="21"/>
  <c r="T62" i="21"/>
  <c r="V62" i="21"/>
  <c r="W62" i="21"/>
  <c r="X62" i="21"/>
  <c r="Z62" i="21"/>
  <c r="AA62" i="21"/>
  <c r="AB62" i="21"/>
  <c r="B63" i="21"/>
  <c r="C63" i="21"/>
  <c r="D63" i="21"/>
  <c r="F63" i="21"/>
  <c r="G63" i="21"/>
  <c r="H63" i="21"/>
  <c r="J63" i="21"/>
  <c r="K63" i="21"/>
  <c r="L63" i="21"/>
  <c r="N63" i="21"/>
  <c r="O63" i="21"/>
  <c r="P63" i="21"/>
  <c r="R63" i="21"/>
  <c r="S63" i="21"/>
  <c r="T63" i="21"/>
  <c r="V63" i="21"/>
  <c r="W63" i="21"/>
  <c r="X63" i="21"/>
  <c r="Z63" i="21"/>
  <c r="AA63" i="21"/>
  <c r="AB63" i="21"/>
  <c r="B64" i="21"/>
  <c r="C64" i="21"/>
  <c r="D64" i="21"/>
  <c r="F64" i="21"/>
  <c r="G64" i="21"/>
  <c r="H64" i="21"/>
  <c r="J64" i="21"/>
  <c r="K64" i="21"/>
  <c r="L64" i="21"/>
  <c r="N64" i="21"/>
  <c r="O64" i="21"/>
  <c r="P64" i="21"/>
  <c r="R64" i="21"/>
  <c r="S64" i="21"/>
  <c r="T64" i="21"/>
  <c r="V64" i="21"/>
  <c r="W64" i="21"/>
  <c r="X64" i="21"/>
  <c r="Z64" i="21"/>
  <c r="AA64" i="21"/>
  <c r="AB64" i="21"/>
  <c r="B65" i="21"/>
  <c r="C65" i="21"/>
  <c r="D65" i="21"/>
  <c r="F65" i="21"/>
  <c r="G65" i="21"/>
  <c r="H65" i="21"/>
  <c r="J65" i="21"/>
  <c r="K65" i="21"/>
  <c r="L65" i="21"/>
  <c r="N65" i="21"/>
  <c r="O65" i="21"/>
  <c r="P65" i="21"/>
  <c r="R65" i="21"/>
  <c r="S65" i="21"/>
  <c r="T65" i="21"/>
  <c r="V65" i="21"/>
  <c r="W65" i="21"/>
  <c r="X65" i="21"/>
  <c r="Z65" i="21"/>
  <c r="AA65" i="21"/>
  <c r="AB65" i="21"/>
  <c r="B66" i="21"/>
  <c r="C66" i="21"/>
  <c r="D66" i="21"/>
  <c r="F66" i="21"/>
  <c r="G66" i="21"/>
  <c r="H66" i="21"/>
  <c r="J66" i="21"/>
  <c r="K66" i="21"/>
  <c r="L66" i="21"/>
  <c r="N66" i="21"/>
  <c r="O66" i="21"/>
  <c r="P66" i="21"/>
  <c r="R66" i="21"/>
  <c r="S66" i="21"/>
  <c r="T66" i="21"/>
  <c r="V66" i="21"/>
  <c r="W66" i="21"/>
  <c r="X66" i="21"/>
  <c r="Z66" i="21"/>
  <c r="AA66" i="21"/>
  <c r="AB66" i="21"/>
  <c r="B67" i="21"/>
  <c r="C67" i="21"/>
  <c r="D67" i="21"/>
  <c r="F67" i="21"/>
  <c r="G67" i="21"/>
  <c r="H67" i="21"/>
  <c r="J67" i="21"/>
  <c r="K67" i="21"/>
  <c r="L67" i="21"/>
  <c r="N67" i="21"/>
  <c r="O67" i="21"/>
  <c r="P67" i="21"/>
  <c r="R67" i="21"/>
  <c r="S67" i="21"/>
  <c r="T67" i="21"/>
  <c r="V67" i="21"/>
  <c r="W67" i="21"/>
  <c r="X67" i="21"/>
  <c r="Z67" i="21"/>
  <c r="AA67" i="21"/>
  <c r="AB67" i="21"/>
  <c r="B68" i="21"/>
  <c r="C68" i="21"/>
  <c r="D68" i="21"/>
  <c r="F68" i="21"/>
  <c r="G68" i="21"/>
  <c r="H68" i="21"/>
  <c r="J68" i="21"/>
  <c r="K68" i="21"/>
  <c r="L68" i="21"/>
  <c r="N68" i="21"/>
  <c r="O68" i="21"/>
  <c r="P68" i="21"/>
  <c r="R68" i="21"/>
  <c r="S68" i="21"/>
  <c r="T68" i="21"/>
  <c r="V68" i="21"/>
  <c r="W68" i="21"/>
  <c r="X68" i="21"/>
  <c r="Z68" i="21"/>
  <c r="AA68" i="21"/>
  <c r="AB68" i="21"/>
  <c r="B69" i="21"/>
  <c r="C69" i="21"/>
  <c r="D69" i="21"/>
  <c r="F69" i="21"/>
  <c r="G69" i="21"/>
  <c r="H69" i="21"/>
  <c r="J69" i="21"/>
  <c r="K69" i="21"/>
  <c r="L69" i="21"/>
  <c r="N69" i="21"/>
  <c r="O69" i="21"/>
  <c r="P69" i="21"/>
  <c r="R69" i="21"/>
  <c r="S69" i="21"/>
  <c r="T69" i="21"/>
  <c r="V69" i="21"/>
  <c r="W69" i="21"/>
  <c r="X69" i="21"/>
  <c r="Z69" i="21"/>
  <c r="AA69" i="21"/>
  <c r="AB69" i="21"/>
  <c r="B70" i="21"/>
  <c r="C70" i="21"/>
  <c r="D70" i="21"/>
  <c r="F70" i="21"/>
  <c r="G70" i="21"/>
  <c r="H70" i="21"/>
  <c r="J70" i="21"/>
  <c r="K70" i="21"/>
  <c r="L70" i="21"/>
  <c r="N70" i="21"/>
  <c r="O70" i="21"/>
  <c r="P70" i="21"/>
  <c r="R70" i="21"/>
  <c r="S70" i="21"/>
  <c r="T70" i="21"/>
  <c r="V70" i="21"/>
  <c r="W70" i="21"/>
  <c r="X70" i="21"/>
  <c r="Z70" i="21"/>
  <c r="AA70" i="21"/>
  <c r="AB70" i="21"/>
  <c r="B71" i="21"/>
  <c r="C71" i="21"/>
  <c r="D71" i="21"/>
  <c r="F71" i="21"/>
  <c r="G71" i="21"/>
  <c r="H71" i="21"/>
  <c r="J71" i="21"/>
  <c r="K71" i="21"/>
  <c r="L71" i="21"/>
  <c r="N71" i="21"/>
  <c r="O71" i="21"/>
  <c r="P71" i="21"/>
  <c r="R71" i="21"/>
  <c r="S71" i="21"/>
  <c r="T71" i="21"/>
  <c r="V71" i="21"/>
  <c r="W71" i="21"/>
  <c r="X71" i="21"/>
  <c r="Z71" i="21"/>
  <c r="AA71" i="21"/>
  <c r="AB71" i="21"/>
  <c r="B72" i="21"/>
  <c r="C72" i="21"/>
  <c r="D72" i="21"/>
  <c r="F72" i="21"/>
  <c r="G72" i="21"/>
  <c r="H72" i="21"/>
  <c r="J72" i="21"/>
  <c r="K72" i="21"/>
  <c r="L72" i="21"/>
  <c r="N72" i="21"/>
  <c r="O72" i="21"/>
  <c r="P72" i="21"/>
  <c r="R72" i="21"/>
  <c r="S72" i="21"/>
  <c r="T72" i="21"/>
  <c r="V72" i="21"/>
  <c r="W72" i="21"/>
  <c r="X72" i="21"/>
  <c r="Z72" i="21"/>
  <c r="AA72" i="21"/>
  <c r="AB72" i="21"/>
  <c r="B73" i="21"/>
  <c r="C73" i="21"/>
  <c r="D73" i="21"/>
  <c r="F73" i="21"/>
  <c r="G73" i="21"/>
  <c r="H73" i="21"/>
  <c r="J73" i="21"/>
  <c r="K73" i="21"/>
  <c r="L73" i="21"/>
  <c r="N73" i="21"/>
  <c r="O73" i="21"/>
  <c r="P73" i="21"/>
  <c r="R73" i="21"/>
  <c r="S73" i="21"/>
  <c r="T73" i="21"/>
  <c r="V73" i="21"/>
  <c r="W73" i="21"/>
  <c r="X73" i="21"/>
  <c r="Z73" i="21"/>
  <c r="AA73" i="21"/>
  <c r="AB73" i="21"/>
  <c r="B74" i="21"/>
  <c r="C74" i="21"/>
  <c r="D74" i="21"/>
  <c r="F74" i="21"/>
  <c r="G74" i="21"/>
  <c r="H74" i="21"/>
  <c r="J74" i="21"/>
  <c r="K74" i="21"/>
  <c r="L74" i="21"/>
  <c r="N74" i="21"/>
  <c r="O74" i="21"/>
  <c r="P74" i="21"/>
  <c r="R74" i="21"/>
  <c r="S74" i="21"/>
  <c r="T74" i="21"/>
  <c r="V74" i="21"/>
  <c r="W74" i="21"/>
  <c r="X74" i="21"/>
  <c r="Z74" i="21"/>
  <c r="AA74" i="21"/>
  <c r="AB74" i="21"/>
  <c r="B75" i="21"/>
  <c r="C75" i="21"/>
  <c r="D75" i="21"/>
  <c r="F75" i="21"/>
  <c r="G75" i="21"/>
  <c r="H75" i="21"/>
  <c r="J75" i="21"/>
  <c r="K75" i="21"/>
  <c r="L75" i="21"/>
  <c r="N75" i="21"/>
  <c r="O75" i="21"/>
  <c r="P75" i="21"/>
  <c r="R75" i="21"/>
  <c r="S75" i="21"/>
  <c r="T75" i="21"/>
  <c r="V75" i="21"/>
  <c r="W75" i="21"/>
  <c r="X75" i="21"/>
  <c r="Z75" i="21"/>
  <c r="AA75" i="21"/>
  <c r="AB75" i="21"/>
  <c r="B76" i="21"/>
  <c r="C76" i="21"/>
  <c r="D76" i="21"/>
  <c r="F76" i="21"/>
  <c r="G76" i="21"/>
  <c r="H76" i="21"/>
  <c r="J76" i="21"/>
  <c r="K76" i="21"/>
  <c r="L76" i="21"/>
  <c r="N76" i="21"/>
  <c r="O76" i="21"/>
  <c r="P76" i="21"/>
  <c r="R76" i="21"/>
  <c r="S76" i="21"/>
  <c r="T76" i="21"/>
  <c r="V76" i="21"/>
  <c r="W76" i="21"/>
  <c r="X76" i="21"/>
  <c r="Z76" i="21"/>
  <c r="AA76" i="21"/>
  <c r="AB76" i="21"/>
  <c r="B77" i="21"/>
  <c r="C77" i="21"/>
  <c r="D77" i="21"/>
  <c r="F77" i="21"/>
  <c r="G77" i="21"/>
  <c r="H77" i="21"/>
  <c r="J77" i="21"/>
  <c r="K77" i="21"/>
  <c r="L77" i="21"/>
  <c r="N77" i="21"/>
  <c r="O77" i="21"/>
  <c r="P77" i="21"/>
  <c r="R77" i="21"/>
  <c r="S77" i="21"/>
  <c r="T77" i="21"/>
  <c r="V77" i="21"/>
  <c r="W77" i="21"/>
  <c r="X77" i="21"/>
  <c r="Z77" i="21"/>
  <c r="AA77" i="21"/>
  <c r="AB77" i="21"/>
  <c r="B78" i="21"/>
  <c r="C78" i="21"/>
  <c r="D78" i="21"/>
  <c r="F78" i="21"/>
  <c r="G78" i="21"/>
  <c r="H78" i="21"/>
  <c r="J78" i="21"/>
  <c r="K78" i="21"/>
  <c r="L78" i="21"/>
  <c r="N78" i="21"/>
  <c r="O78" i="21"/>
  <c r="P78" i="21"/>
  <c r="R78" i="21"/>
  <c r="S78" i="21"/>
  <c r="T78" i="21"/>
  <c r="V78" i="21"/>
  <c r="W78" i="21"/>
  <c r="X78" i="21"/>
  <c r="Z78" i="21"/>
  <c r="AA78" i="21"/>
  <c r="AB78" i="21"/>
  <c r="B79" i="21"/>
  <c r="C79" i="21"/>
  <c r="D79" i="21"/>
  <c r="F79" i="21"/>
  <c r="G79" i="21"/>
  <c r="H79" i="21"/>
  <c r="J79" i="21"/>
  <c r="K79" i="21"/>
  <c r="L79" i="21"/>
  <c r="N79" i="21"/>
  <c r="O79" i="21"/>
  <c r="P79" i="21"/>
  <c r="R79" i="21"/>
  <c r="S79" i="21"/>
  <c r="T79" i="21"/>
  <c r="V79" i="21"/>
  <c r="W79" i="21"/>
  <c r="X79" i="21"/>
  <c r="Z79" i="21"/>
  <c r="AA79" i="21"/>
  <c r="AB79" i="21"/>
  <c r="B80" i="21"/>
  <c r="C80" i="21"/>
  <c r="D80" i="21"/>
  <c r="F80" i="21"/>
  <c r="G80" i="21"/>
  <c r="H80" i="21"/>
  <c r="J80" i="21"/>
  <c r="K80" i="21"/>
  <c r="L80" i="21"/>
  <c r="N80" i="21"/>
  <c r="O80" i="21"/>
  <c r="P80" i="21"/>
  <c r="R80" i="21"/>
  <c r="S80" i="21"/>
  <c r="T80" i="21"/>
  <c r="V80" i="21"/>
  <c r="W80" i="21"/>
  <c r="X80" i="21"/>
  <c r="Z80" i="21"/>
  <c r="AA80" i="21"/>
  <c r="AB80" i="21"/>
  <c r="B81" i="21"/>
  <c r="C81" i="21"/>
  <c r="D81" i="21"/>
  <c r="F81" i="21"/>
  <c r="G81" i="21"/>
  <c r="H81" i="21"/>
  <c r="J81" i="21"/>
  <c r="K81" i="21"/>
  <c r="L81" i="21"/>
  <c r="N81" i="21"/>
  <c r="O81" i="21"/>
  <c r="P81" i="21"/>
  <c r="R81" i="21"/>
  <c r="S81" i="21"/>
  <c r="T81" i="21"/>
  <c r="V81" i="21"/>
  <c r="W81" i="21"/>
  <c r="X81" i="21"/>
  <c r="Z81" i="21"/>
  <c r="AA81" i="21"/>
  <c r="AB81" i="21"/>
  <c r="B82" i="21"/>
  <c r="C82" i="21"/>
  <c r="D82" i="21"/>
  <c r="F82" i="21"/>
  <c r="G82" i="21"/>
  <c r="H82" i="21"/>
  <c r="J82" i="21"/>
  <c r="K82" i="21"/>
  <c r="L82" i="21"/>
  <c r="N82" i="21"/>
  <c r="O82" i="21"/>
  <c r="P82" i="21"/>
  <c r="R82" i="21"/>
  <c r="S82" i="21"/>
  <c r="T82" i="21"/>
  <c r="V82" i="21"/>
  <c r="W82" i="21"/>
  <c r="X82" i="21"/>
  <c r="Z82" i="21"/>
  <c r="AA82" i="21"/>
  <c r="AB82" i="21"/>
  <c r="B83" i="21"/>
  <c r="C83" i="21"/>
  <c r="D83" i="21"/>
  <c r="F83" i="21"/>
  <c r="G83" i="21"/>
  <c r="H83" i="21"/>
  <c r="J83" i="21"/>
  <c r="K83" i="21"/>
  <c r="L83" i="21"/>
  <c r="N83" i="21"/>
  <c r="O83" i="21"/>
  <c r="P83" i="21"/>
  <c r="R83" i="21"/>
  <c r="S83" i="21"/>
  <c r="T83" i="21"/>
  <c r="V83" i="21"/>
  <c r="W83" i="21"/>
  <c r="X83" i="21"/>
  <c r="Z83" i="21"/>
  <c r="AA83" i="21"/>
  <c r="AB83" i="21"/>
  <c r="B84" i="21"/>
  <c r="C84" i="21"/>
  <c r="D84" i="21"/>
  <c r="F84" i="21"/>
  <c r="G84" i="21"/>
  <c r="H84" i="21"/>
  <c r="J84" i="21"/>
  <c r="K84" i="21"/>
  <c r="L84" i="21"/>
  <c r="N84" i="21"/>
  <c r="O84" i="21"/>
  <c r="P84" i="21"/>
  <c r="R84" i="21"/>
  <c r="S84" i="21"/>
  <c r="T84" i="21"/>
  <c r="V84" i="21"/>
  <c r="W84" i="21"/>
  <c r="X84" i="21"/>
  <c r="Z84" i="21"/>
  <c r="AA84" i="21"/>
  <c r="AB84" i="21"/>
  <c r="B85" i="21"/>
  <c r="C85" i="21"/>
  <c r="D85" i="21"/>
  <c r="F85" i="21"/>
  <c r="G85" i="21"/>
  <c r="H85" i="21"/>
  <c r="J85" i="21"/>
  <c r="K85" i="21"/>
  <c r="L85" i="21"/>
  <c r="N85" i="21"/>
  <c r="O85" i="21"/>
  <c r="P85" i="21"/>
  <c r="R85" i="21"/>
  <c r="S85" i="21"/>
  <c r="T85" i="21"/>
  <c r="V85" i="21"/>
  <c r="W85" i="21"/>
  <c r="X85" i="21"/>
  <c r="Z85" i="21"/>
  <c r="AA85" i="21"/>
  <c r="AB85" i="21"/>
  <c r="B86" i="21"/>
  <c r="C86" i="21"/>
  <c r="D86" i="21"/>
  <c r="F86" i="21"/>
  <c r="G86" i="21"/>
  <c r="H86" i="21"/>
  <c r="J86" i="21"/>
  <c r="K86" i="21"/>
  <c r="L86" i="21"/>
  <c r="N86" i="21"/>
  <c r="O86" i="21"/>
  <c r="P86" i="21"/>
  <c r="R86" i="21"/>
  <c r="S86" i="21"/>
  <c r="T86" i="21"/>
  <c r="V86" i="21"/>
  <c r="W86" i="21"/>
  <c r="X86" i="21"/>
  <c r="Z86" i="21"/>
  <c r="AA86" i="21"/>
  <c r="AB86" i="21"/>
  <c r="B87" i="21"/>
  <c r="C87" i="21"/>
  <c r="D87" i="21"/>
  <c r="F87" i="21"/>
  <c r="G87" i="21"/>
  <c r="H87" i="21"/>
  <c r="J87" i="21"/>
  <c r="K87" i="21"/>
  <c r="L87" i="21"/>
  <c r="N87" i="21"/>
  <c r="O87" i="21"/>
  <c r="P87" i="21"/>
  <c r="R87" i="21"/>
  <c r="S87" i="21"/>
  <c r="T87" i="21"/>
  <c r="V87" i="21"/>
  <c r="W87" i="21"/>
  <c r="X87" i="21"/>
  <c r="Z87" i="21"/>
  <c r="AA87" i="21"/>
  <c r="AB87" i="21"/>
  <c r="AB61" i="21"/>
  <c r="AA61" i="21"/>
  <c r="Z61" i="21"/>
  <c r="X61" i="21"/>
  <c r="W61" i="21"/>
  <c r="V61" i="21"/>
  <c r="T61" i="21"/>
  <c r="S61" i="21"/>
  <c r="R61" i="21"/>
  <c r="P61" i="21"/>
  <c r="O61" i="21"/>
  <c r="N61" i="21"/>
  <c r="L61" i="21"/>
  <c r="K61" i="21"/>
  <c r="J61" i="21"/>
  <c r="H61" i="21"/>
  <c r="G61" i="21"/>
  <c r="F61" i="21"/>
  <c r="D61" i="21"/>
  <c r="C61" i="21"/>
  <c r="B61" i="21"/>
  <c r="AE58" i="33"/>
  <c r="BE22" i="25" l="1"/>
  <c r="BE27" i="25"/>
  <c r="BE28" i="25"/>
  <c r="BE30" i="25"/>
  <c r="BE32" i="25"/>
  <c r="BD22" i="25"/>
  <c r="BD27" i="25"/>
  <c r="BD28" i="25"/>
  <c r="BD30" i="25"/>
  <c r="BD32" i="25"/>
  <c r="BC22" i="25"/>
  <c r="BC27" i="25"/>
  <c r="BC28" i="25"/>
  <c r="BC30" i="25"/>
  <c r="BC32" i="25"/>
  <c r="BC17" i="25"/>
  <c r="BE68" i="25"/>
  <c r="BE73" i="25"/>
  <c r="BE74" i="25"/>
  <c r="BE76" i="25"/>
  <c r="BE78" i="25"/>
  <c r="BD68" i="25"/>
  <c r="BD73" i="25"/>
  <c r="BD74" i="25"/>
  <c r="BD76" i="25"/>
  <c r="BD78" i="25"/>
  <c r="BC68" i="25"/>
  <c r="BC73" i="25"/>
  <c r="BC74" i="25"/>
  <c r="BC76" i="25"/>
  <c r="BC78" i="25"/>
  <c r="O7" i="39" l="1"/>
  <c r="V10" i="38"/>
  <c r="V22" i="38" s="1"/>
  <c r="V21" i="38" l="1"/>
  <c r="V20" i="38"/>
  <c r="V18" i="38" l="1"/>
  <c r="AB41" i="21"/>
  <c r="AA41" i="21"/>
  <c r="Z41" i="21"/>
  <c r="AB40" i="21"/>
  <c r="AA40" i="21"/>
  <c r="Z40" i="21"/>
  <c r="AB39" i="21"/>
  <c r="AA39" i="21"/>
  <c r="Z39" i="21"/>
  <c r="AB38" i="21"/>
  <c r="AA38" i="21"/>
  <c r="Z38" i="21"/>
  <c r="AB37" i="21"/>
  <c r="AA37" i="21"/>
  <c r="Z37" i="21"/>
  <c r="AB36" i="21"/>
  <c r="AA36" i="21"/>
  <c r="Z36" i="21"/>
  <c r="AB35" i="21"/>
  <c r="AA35" i="21"/>
  <c r="Z35" i="21"/>
  <c r="AB34" i="21"/>
  <c r="AA34" i="21"/>
  <c r="Z34" i="21"/>
  <c r="AB33" i="21"/>
  <c r="AA33" i="21"/>
  <c r="Z33" i="21"/>
  <c r="AB32" i="21"/>
  <c r="AA32" i="21"/>
  <c r="Z32" i="21"/>
  <c r="AB31" i="21"/>
  <c r="AA31" i="21"/>
  <c r="Z31" i="21"/>
  <c r="AB30" i="21"/>
  <c r="AA30" i="21"/>
  <c r="Z30" i="21"/>
  <c r="AB29" i="21"/>
  <c r="AA29" i="21"/>
  <c r="Z29" i="21"/>
  <c r="AB28" i="21"/>
  <c r="AA28" i="21"/>
  <c r="Z28" i="21"/>
  <c r="AB27" i="21"/>
  <c r="AA27" i="21"/>
  <c r="Z27" i="21"/>
  <c r="AB26" i="21"/>
  <c r="AA26" i="21"/>
  <c r="Z26" i="21"/>
  <c r="AB25" i="21"/>
  <c r="AA25" i="21"/>
  <c r="Z25" i="21"/>
  <c r="AB24" i="21"/>
  <c r="AA24" i="21"/>
  <c r="Z24" i="21"/>
  <c r="AB23" i="21"/>
  <c r="AA23" i="21"/>
  <c r="Z23" i="21"/>
  <c r="AB22" i="21"/>
  <c r="AA22" i="21"/>
  <c r="Z22" i="21"/>
  <c r="AB21" i="21"/>
  <c r="AA21" i="21"/>
  <c r="Z21" i="21"/>
  <c r="AB20" i="21"/>
  <c r="AA20" i="21"/>
  <c r="Z20" i="21"/>
  <c r="AB19" i="21"/>
  <c r="AA19" i="21"/>
  <c r="Z19" i="21"/>
  <c r="AB18" i="21"/>
  <c r="AA18" i="21"/>
  <c r="Z18" i="21"/>
  <c r="AB17" i="21"/>
  <c r="AA17" i="21"/>
  <c r="Z17" i="21"/>
  <c r="AB16" i="21"/>
  <c r="AA16" i="21"/>
  <c r="Z16" i="21"/>
  <c r="AB15" i="21"/>
  <c r="AA15" i="21"/>
  <c r="Z15" i="21"/>
  <c r="X41" i="21"/>
  <c r="W41" i="21"/>
  <c r="V41" i="21"/>
  <c r="X40" i="21"/>
  <c r="W40" i="21"/>
  <c r="V40" i="21"/>
  <c r="X39" i="21"/>
  <c r="W39" i="21"/>
  <c r="V39" i="21"/>
  <c r="X38" i="21"/>
  <c r="W38" i="21"/>
  <c r="V38" i="21"/>
  <c r="X37" i="21"/>
  <c r="W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W31" i="21"/>
  <c r="V31" i="21"/>
  <c r="X30" i="21"/>
  <c r="W30" i="21"/>
  <c r="V30" i="21"/>
  <c r="X29" i="21"/>
  <c r="W29" i="21"/>
  <c r="V29" i="21"/>
  <c r="X28" i="21"/>
  <c r="W28" i="21"/>
  <c r="V28" i="21"/>
  <c r="X27" i="21"/>
  <c r="W27" i="21"/>
  <c r="V27" i="21"/>
  <c r="X26" i="21"/>
  <c r="W26" i="21"/>
  <c r="V26" i="21"/>
  <c r="X25" i="21"/>
  <c r="W25" i="21"/>
  <c r="V25" i="21"/>
  <c r="X24" i="21"/>
  <c r="W24" i="21"/>
  <c r="V24" i="21"/>
  <c r="X23" i="21"/>
  <c r="W23" i="21"/>
  <c r="V23" i="21"/>
  <c r="X22" i="21"/>
  <c r="W22" i="21"/>
  <c r="V22" i="21"/>
  <c r="X21" i="21"/>
  <c r="W21" i="21"/>
  <c r="V21" i="21"/>
  <c r="X20" i="21"/>
  <c r="W20" i="21"/>
  <c r="V20" i="21"/>
  <c r="X19" i="21"/>
  <c r="W19" i="21"/>
  <c r="V19" i="21"/>
  <c r="X18" i="21"/>
  <c r="W18" i="21"/>
  <c r="V18" i="21"/>
  <c r="X17" i="21"/>
  <c r="W17" i="21"/>
  <c r="V17" i="21"/>
  <c r="X16" i="21"/>
  <c r="W16" i="21"/>
  <c r="V16" i="21"/>
  <c r="X15" i="21"/>
  <c r="W15" i="21"/>
  <c r="V15" i="21"/>
  <c r="T41" i="21"/>
  <c r="S41" i="21"/>
  <c r="R41" i="21"/>
  <c r="T40" i="21"/>
  <c r="S40" i="21"/>
  <c r="R40" i="21"/>
  <c r="T39" i="21"/>
  <c r="S39" i="21"/>
  <c r="R39" i="21"/>
  <c r="T38" i="21"/>
  <c r="S38" i="21"/>
  <c r="R38" i="21"/>
  <c r="T37" i="21"/>
  <c r="S37" i="21"/>
  <c r="R37" i="21"/>
  <c r="T36" i="21"/>
  <c r="S36" i="21"/>
  <c r="R36" i="21"/>
  <c r="T35" i="21"/>
  <c r="S35" i="21"/>
  <c r="R35" i="21"/>
  <c r="T34" i="21"/>
  <c r="S34" i="21"/>
  <c r="R34" i="21"/>
  <c r="T33" i="21"/>
  <c r="S33" i="21"/>
  <c r="R33" i="21"/>
  <c r="T32" i="21"/>
  <c r="S32" i="21"/>
  <c r="R32" i="21"/>
  <c r="T31" i="21"/>
  <c r="S31" i="21"/>
  <c r="R31" i="21"/>
  <c r="T30" i="21"/>
  <c r="S30" i="21"/>
  <c r="R30" i="21"/>
  <c r="T29" i="21"/>
  <c r="S29" i="21"/>
  <c r="R29" i="21"/>
  <c r="T28" i="21"/>
  <c r="S28" i="21"/>
  <c r="R28" i="21"/>
  <c r="T27" i="21"/>
  <c r="S27" i="21"/>
  <c r="R27" i="21"/>
  <c r="T26" i="21"/>
  <c r="S26" i="21"/>
  <c r="R26" i="21"/>
  <c r="T25" i="21"/>
  <c r="S25" i="21"/>
  <c r="R25" i="21"/>
  <c r="T24" i="21"/>
  <c r="S24" i="21"/>
  <c r="R24" i="21"/>
  <c r="T23" i="21"/>
  <c r="S23" i="21"/>
  <c r="R23" i="21"/>
  <c r="T22" i="21"/>
  <c r="S22" i="21"/>
  <c r="R22" i="21"/>
  <c r="T21" i="21"/>
  <c r="S21" i="21"/>
  <c r="R21" i="21"/>
  <c r="T20" i="21"/>
  <c r="S20" i="21"/>
  <c r="R20" i="21"/>
  <c r="T19" i="21"/>
  <c r="S19" i="21"/>
  <c r="R19" i="21"/>
  <c r="T18" i="21"/>
  <c r="S18" i="21"/>
  <c r="R18" i="21"/>
  <c r="T17" i="21"/>
  <c r="S17" i="21"/>
  <c r="R17" i="21"/>
  <c r="T16" i="21"/>
  <c r="S16" i="21"/>
  <c r="R16" i="21"/>
  <c r="T15" i="21"/>
  <c r="S15" i="21"/>
  <c r="R15" i="21"/>
  <c r="P41" i="21"/>
  <c r="O41" i="21"/>
  <c r="N41" i="21"/>
  <c r="P40" i="21"/>
  <c r="O40" i="21"/>
  <c r="N40" i="21"/>
  <c r="P39" i="21"/>
  <c r="O39" i="21"/>
  <c r="N39" i="21"/>
  <c r="P38" i="21"/>
  <c r="O38" i="21"/>
  <c r="N38" i="21"/>
  <c r="P37" i="21"/>
  <c r="O37" i="21"/>
  <c r="N37" i="21"/>
  <c r="P36" i="21"/>
  <c r="O36" i="21"/>
  <c r="N36" i="21"/>
  <c r="P35" i="21"/>
  <c r="O35" i="21"/>
  <c r="N35" i="21"/>
  <c r="P34" i="21"/>
  <c r="O34" i="21"/>
  <c r="N34" i="21"/>
  <c r="P33" i="21"/>
  <c r="O33" i="21"/>
  <c r="N33" i="21"/>
  <c r="P32" i="21"/>
  <c r="O32" i="21"/>
  <c r="N32" i="21"/>
  <c r="P31" i="21"/>
  <c r="O31" i="21"/>
  <c r="N31" i="21"/>
  <c r="P30" i="21"/>
  <c r="O30" i="21"/>
  <c r="N30" i="21"/>
  <c r="P29" i="21"/>
  <c r="O29" i="21"/>
  <c r="N29" i="21"/>
  <c r="P28" i="21"/>
  <c r="O28" i="21"/>
  <c r="N28" i="21"/>
  <c r="P27" i="21"/>
  <c r="O27" i="21"/>
  <c r="N27" i="21"/>
  <c r="P26" i="21"/>
  <c r="O26" i="21"/>
  <c r="N26" i="21"/>
  <c r="P25" i="21"/>
  <c r="O25" i="21"/>
  <c r="N25" i="21"/>
  <c r="P24" i="21"/>
  <c r="O24" i="21"/>
  <c r="N24" i="21"/>
  <c r="P23" i="21"/>
  <c r="O23" i="21"/>
  <c r="N23" i="21"/>
  <c r="P22" i="21"/>
  <c r="O22" i="21"/>
  <c r="N22" i="21"/>
  <c r="P21" i="21"/>
  <c r="O21" i="21"/>
  <c r="N21" i="21"/>
  <c r="P20" i="21"/>
  <c r="O20" i="21"/>
  <c r="N20" i="21"/>
  <c r="P19" i="21"/>
  <c r="O19" i="21"/>
  <c r="N19" i="21"/>
  <c r="P18" i="21"/>
  <c r="O18" i="21"/>
  <c r="N18" i="21"/>
  <c r="P17" i="21"/>
  <c r="O17" i="21"/>
  <c r="N17" i="21"/>
  <c r="P16" i="21"/>
  <c r="O16" i="21"/>
  <c r="N16" i="21"/>
  <c r="P15" i="21"/>
  <c r="O15" i="21"/>
  <c r="N15" i="21"/>
  <c r="L41" i="21"/>
  <c r="K41" i="21"/>
  <c r="J41" i="21"/>
  <c r="L40" i="21"/>
  <c r="K40" i="21"/>
  <c r="J40" i="21"/>
  <c r="L39" i="21"/>
  <c r="K39" i="21"/>
  <c r="J39" i="21"/>
  <c r="L38" i="21"/>
  <c r="K38" i="21"/>
  <c r="J38" i="21"/>
  <c r="L37" i="21"/>
  <c r="K37" i="21"/>
  <c r="J37" i="21"/>
  <c r="L36" i="21"/>
  <c r="K36" i="21"/>
  <c r="J36" i="21"/>
  <c r="L35" i="21"/>
  <c r="K35" i="21"/>
  <c r="J35" i="21"/>
  <c r="L34" i="21"/>
  <c r="K34" i="21"/>
  <c r="J34" i="21"/>
  <c r="L33" i="21"/>
  <c r="K33" i="21"/>
  <c r="J33" i="21"/>
  <c r="L32" i="21"/>
  <c r="K32" i="21"/>
  <c r="J32" i="21"/>
  <c r="L31" i="21"/>
  <c r="K31" i="21"/>
  <c r="J31" i="21"/>
  <c r="L30" i="21"/>
  <c r="K30" i="21"/>
  <c r="J30" i="21"/>
  <c r="L29" i="21"/>
  <c r="K29" i="21"/>
  <c r="J29" i="21"/>
  <c r="L28" i="21"/>
  <c r="K28" i="21"/>
  <c r="J28" i="21"/>
  <c r="L27" i="21"/>
  <c r="K27" i="21"/>
  <c r="J27" i="21"/>
  <c r="L26" i="21"/>
  <c r="K26" i="21"/>
  <c r="J26" i="21"/>
  <c r="L25" i="21"/>
  <c r="K25" i="21"/>
  <c r="J25" i="21"/>
  <c r="L24" i="21"/>
  <c r="K24" i="21"/>
  <c r="J24" i="21"/>
  <c r="L23" i="21"/>
  <c r="K23" i="21"/>
  <c r="J23" i="21"/>
  <c r="L22" i="21"/>
  <c r="K22" i="21"/>
  <c r="J22" i="21"/>
  <c r="L21" i="21"/>
  <c r="K21" i="21"/>
  <c r="J21" i="21"/>
  <c r="L20" i="21"/>
  <c r="K20" i="21"/>
  <c r="J20" i="21"/>
  <c r="L19" i="21"/>
  <c r="K19" i="21"/>
  <c r="J19" i="21"/>
  <c r="L18" i="21"/>
  <c r="K18" i="21"/>
  <c r="J18" i="21"/>
  <c r="L17" i="21"/>
  <c r="K17" i="21"/>
  <c r="J17" i="21"/>
  <c r="L16" i="21"/>
  <c r="K16" i="21"/>
  <c r="J16" i="21"/>
  <c r="L15" i="21"/>
  <c r="K15" i="21"/>
  <c r="J15" i="21"/>
  <c r="H41" i="21"/>
  <c r="G41" i="21"/>
  <c r="F41" i="21"/>
  <c r="H40" i="21"/>
  <c r="G40" i="21"/>
  <c r="F40" i="21"/>
  <c r="H39" i="21"/>
  <c r="G39" i="21"/>
  <c r="F39" i="21"/>
  <c r="H38" i="21"/>
  <c r="G38" i="21"/>
  <c r="F38" i="21"/>
  <c r="H37" i="21"/>
  <c r="G37" i="21"/>
  <c r="F37" i="21"/>
  <c r="H36" i="21"/>
  <c r="G36" i="21"/>
  <c r="F36" i="21"/>
  <c r="H35" i="21"/>
  <c r="G35" i="21"/>
  <c r="F35" i="21"/>
  <c r="H34" i="21"/>
  <c r="G34" i="21"/>
  <c r="F34" i="21"/>
  <c r="H33" i="21"/>
  <c r="G33" i="21"/>
  <c r="F33" i="21"/>
  <c r="H32" i="21"/>
  <c r="G32" i="21"/>
  <c r="F32" i="21"/>
  <c r="H31" i="21"/>
  <c r="G31" i="21"/>
  <c r="F31" i="21"/>
  <c r="H30" i="21"/>
  <c r="G30" i="21"/>
  <c r="F30" i="21"/>
  <c r="H29" i="21"/>
  <c r="G29" i="21"/>
  <c r="F29" i="21"/>
  <c r="H28" i="21"/>
  <c r="G28" i="21"/>
  <c r="F28" i="21"/>
  <c r="H27" i="21"/>
  <c r="G27" i="21"/>
  <c r="F27" i="21"/>
  <c r="H26" i="21"/>
  <c r="G26" i="21"/>
  <c r="F26" i="21"/>
  <c r="H25" i="21"/>
  <c r="G25" i="21"/>
  <c r="F25" i="21"/>
  <c r="H24" i="21"/>
  <c r="G24" i="21"/>
  <c r="F24" i="21"/>
  <c r="H23" i="21"/>
  <c r="G23" i="21"/>
  <c r="F23" i="21"/>
  <c r="H22" i="21"/>
  <c r="G22" i="21"/>
  <c r="F22" i="21"/>
  <c r="H21" i="21"/>
  <c r="G21" i="21"/>
  <c r="F21" i="21"/>
  <c r="H20" i="21"/>
  <c r="G20" i="21"/>
  <c r="F20" i="21"/>
  <c r="H19" i="21"/>
  <c r="G19" i="21"/>
  <c r="F19" i="21"/>
  <c r="H18" i="21"/>
  <c r="G18" i="21"/>
  <c r="F18" i="21"/>
  <c r="H17" i="21"/>
  <c r="G17" i="21"/>
  <c r="F17" i="21"/>
  <c r="H16" i="21"/>
  <c r="G16" i="21"/>
  <c r="F16" i="21"/>
  <c r="H15" i="21"/>
  <c r="G15" i="21"/>
  <c r="F15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AB76" i="19"/>
  <c r="AA76" i="19"/>
  <c r="Z76" i="19"/>
  <c r="X76" i="19"/>
  <c r="W76" i="19"/>
  <c r="V76" i="19"/>
  <c r="T76" i="19"/>
  <c r="S76" i="19"/>
  <c r="R76" i="19"/>
  <c r="P76" i="19"/>
  <c r="O76" i="19"/>
  <c r="N76" i="19"/>
  <c r="L76" i="19"/>
  <c r="K76" i="19"/>
  <c r="J76" i="19"/>
  <c r="H76" i="19"/>
  <c r="G76" i="19"/>
  <c r="F76" i="19"/>
  <c r="D76" i="19"/>
  <c r="C76" i="19"/>
  <c r="B76" i="19"/>
  <c r="AB75" i="19"/>
  <c r="AA75" i="19"/>
  <c r="Z75" i="19"/>
  <c r="X75" i="19"/>
  <c r="W75" i="19"/>
  <c r="V75" i="19"/>
  <c r="T75" i="19"/>
  <c r="S75" i="19"/>
  <c r="R75" i="19"/>
  <c r="P75" i="19"/>
  <c r="O75" i="19"/>
  <c r="N75" i="19"/>
  <c r="L75" i="19"/>
  <c r="K75" i="19"/>
  <c r="J75" i="19"/>
  <c r="H75" i="19"/>
  <c r="G75" i="19"/>
  <c r="F75" i="19"/>
  <c r="D75" i="19"/>
  <c r="C75" i="19"/>
  <c r="B75" i="19"/>
  <c r="AB74" i="19"/>
  <c r="AA74" i="19"/>
  <c r="Z74" i="19"/>
  <c r="X74" i="19"/>
  <c r="W74" i="19"/>
  <c r="V74" i="19"/>
  <c r="T74" i="19"/>
  <c r="S74" i="19"/>
  <c r="R74" i="19"/>
  <c r="P74" i="19"/>
  <c r="O74" i="19"/>
  <c r="N74" i="19"/>
  <c r="L74" i="19"/>
  <c r="K74" i="19"/>
  <c r="J74" i="19"/>
  <c r="H74" i="19"/>
  <c r="G74" i="19"/>
  <c r="F74" i="19"/>
  <c r="D74" i="19"/>
  <c r="C74" i="19"/>
  <c r="B74" i="19"/>
  <c r="AB71" i="19"/>
  <c r="AA71" i="19"/>
  <c r="Z71" i="19"/>
  <c r="X71" i="19"/>
  <c r="W71" i="19"/>
  <c r="V71" i="19"/>
  <c r="T71" i="19"/>
  <c r="S71" i="19"/>
  <c r="R71" i="19"/>
  <c r="P71" i="19"/>
  <c r="O71" i="19"/>
  <c r="N71" i="19"/>
  <c r="L71" i="19"/>
  <c r="K71" i="19"/>
  <c r="J71" i="19"/>
  <c r="H71" i="19"/>
  <c r="G71" i="19"/>
  <c r="F71" i="19"/>
  <c r="D71" i="19"/>
  <c r="C71" i="19"/>
  <c r="B71" i="19"/>
  <c r="AB70" i="19"/>
  <c r="AA70" i="19"/>
  <c r="Z70" i="19"/>
  <c r="X70" i="19"/>
  <c r="W70" i="19"/>
  <c r="V70" i="19"/>
  <c r="T70" i="19"/>
  <c r="S70" i="19"/>
  <c r="R70" i="19"/>
  <c r="P70" i="19"/>
  <c r="O70" i="19"/>
  <c r="N70" i="19"/>
  <c r="L70" i="19"/>
  <c r="K70" i="19"/>
  <c r="J70" i="19"/>
  <c r="H70" i="19"/>
  <c r="G70" i="19"/>
  <c r="F70" i="19"/>
  <c r="D70" i="19"/>
  <c r="C70" i="19"/>
  <c r="B70" i="19"/>
  <c r="AB69" i="19"/>
  <c r="AA69" i="19"/>
  <c r="Z69" i="19"/>
  <c r="X69" i="19"/>
  <c r="W69" i="19"/>
  <c r="V69" i="19"/>
  <c r="T69" i="19"/>
  <c r="S69" i="19"/>
  <c r="R69" i="19"/>
  <c r="P69" i="19"/>
  <c r="O69" i="19"/>
  <c r="N69" i="19"/>
  <c r="L69" i="19"/>
  <c r="K69" i="19"/>
  <c r="J69" i="19"/>
  <c r="H69" i="19"/>
  <c r="G69" i="19"/>
  <c r="F69" i="19"/>
  <c r="D69" i="19"/>
  <c r="C69" i="19"/>
  <c r="B69" i="19"/>
  <c r="AB68" i="19"/>
  <c r="AA68" i="19"/>
  <c r="Z68" i="19"/>
  <c r="X68" i="19"/>
  <c r="W68" i="19"/>
  <c r="V68" i="19"/>
  <c r="T68" i="19"/>
  <c r="S68" i="19"/>
  <c r="R68" i="19"/>
  <c r="P68" i="19"/>
  <c r="O68" i="19"/>
  <c r="N68" i="19"/>
  <c r="L68" i="19"/>
  <c r="K68" i="19"/>
  <c r="J68" i="19"/>
  <c r="H68" i="19"/>
  <c r="G68" i="19"/>
  <c r="F68" i="19"/>
  <c r="D68" i="19"/>
  <c r="C68" i="19"/>
  <c r="B68" i="19"/>
  <c r="AB26" i="19"/>
  <c r="AA26" i="19"/>
  <c r="Z26" i="19"/>
  <c r="AB25" i="19"/>
  <c r="AA25" i="19"/>
  <c r="Z25" i="19"/>
  <c r="AB24" i="19"/>
  <c r="AA24" i="19"/>
  <c r="Z24" i="19"/>
  <c r="AB21" i="19"/>
  <c r="AA21" i="19"/>
  <c r="Z21" i="19"/>
  <c r="AB20" i="19"/>
  <c r="AA20" i="19"/>
  <c r="Z20" i="19"/>
  <c r="AB19" i="19"/>
  <c r="AA19" i="19"/>
  <c r="Z19" i="19"/>
  <c r="AB18" i="19"/>
  <c r="AA18" i="19"/>
  <c r="Z18" i="19"/>
  <c r="X26" i="19"/>
  <c r="W26" i="19"/>
  <c r="V26" i="19"/>
  <c r="X25" i="19"/>
  <c r="W25" i="19"/>
  <c r="V25" i="19"/>
  <c r="X24" i="19"/>
  <c r="W24" i="19"/>
  <c r="V24" i="19"/>
  <c r="X21" i="19"/>
  <c r="W21" i="19"/>
  <c r="V21" i="19"/>
  <c r="X20" i="19"/>
  <c r="W20" i="19"/>
  <c r="V20" i="19"/>
  <c r="X19" i="19"/>
  <c r="W19" i="19"/>
  <c r="V19" i="19"/>
  <c r="X18" i="19"/>
  <c r="W18" i="19"/>
  <c r="V18" i="19"/>
  <c r="T26" i="19"/>
  <c r="S26" i="19"/>
  <c r="R26" i="19"/>
  <c r="T25" i="19"/>
  <c r="S25" i="19"/>
  <c r="R25" i="19"/>
  <c r="T24" i="19"/>
  <c r="S24" i="19"/>
  <c r="R24" i="19"/>
  <c r="T21" i="19"/>
  <c r="S21" i="19"/>
  <c r="R21" i="19"/>
  <c r="T20" i="19"/>
  <c r="S20" i="19"/>
  <c r="R20" i="19"/>
  <c r="T19" i="19"/>
  <c r="S19" i="19"/>
  <c r="R19" i="19"/>
  <c r="T18" i="19"/>
  <c r="S18" i="19"/>
  <c r="R18" i="19"/>
  <c r="P26" i="19"/>
  <c r="O26" i="19"/>
  <c r="N26" i="19"/>
  <c r="P25" i="19"/>
  <c r="O25" i="19"/>
  <c r="N25" i="19"/>
  <c r="P24" i="19"/>
  <c r="O24" i="19"/>
  <c r="N24" i="19"/>
  <c r="P21" i="19"/>
  <c r="O21" i="19"/>
  <c r="N21" i="19"/>
  <c r="P20" i="19"/>
  <c r="O20" i="19"/>
  <c r="N20" i="19"/>
  <c r="P19" i="19"/>
  <c r="O19" i="19"/>
  <c r="N19" i="19"/>
  <c r="P18" i="19"/>
  <c r="O18" i="19"/>
  <c r="N18" i="19"/>
  <c r="L26" i="19"/>
  <c r="K26" i="19"/>
  <c r="J26" i="19"/>
  <c r="L25" i="19"/>
  <c r="K25" i="19"/>
  <c r="J25" i="19"/>
  <c r="L24" i="19"/>
  <c r="K24" i="19"/>
  <c r="J24" i="19"/>
  <c r="L21" i="19"/>
  <c r="K21" i="19"/>
  <c r="J21" i="19"/>
  <c r="L20" i="19"/>
  <c r="K20" i="19"/>
  <c r="J20" i="19"/>
  <c r="L19" i="19"/>
  <c r="K19" i="19"/>
  <c r="J19" i="19"/>
  <c r="L18" i="19"/>
  <c r="K18" i="19"/>
  <c r="J18" i="19"/>
  <c r="H26" i="19"/>
  <c r="G26" i="19"/>
  <c r="F26" i="19"/>
  <c r="H25" i="19"/>
  <c r="G25" i="19"/>
  <c r="F25" i="19"/>
  <c r="H24" i="19"/>
  <c r="G24" i="19"/>
  <c r="F24" i="19"/>
  <c r="H21" i="19"/>
  <c r="G21" i="19"/>
  <c r="F21" i="19"/>
  <c r="H20" i="19"/>
  <c r="G20" i="19"/>
  <c r="F20" i="19"/>
  <c r="H19" i="19"/>
  <c r="G19" i="19"/>
  <c r="F19" i="19"/>
  <c r="H18" i="19"/>
  <c r="G18" i="19"/>
  <c r="F1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AB39" i="20"/>
  <c r="AA39" i="20"/>
  <c r="Z39" i="20"/>
  <c r="AB38" i="20"/>
  <c r="AA38" i="20"/>
  <c r="Z38" i="20"/>
  <c r="AB37" i="20"/>
  <c r="AA37" i="20"/>
  <c r="Z37" i="20"/>
  <c r="AB36" i="20"/>
  <c r="AA36" i="20"/>
  <c r="Z36" i="20"/>
  <c r="AB35" i="20"/>
  <c r="AA35" i="20"/>
  <c r="Z35" i="20"/>
  <c r="AB34" i="20"/>
  <c r="AA34" i="20"/>
  <c r="Z34" i="20"/>
  <c r="AB33" i="20"/>
  <c r="AA33" i="20"/>
  <c r="Z33" i="20"/>
  <c r="AB32" i="20"/>
  <c r="AA32" i="20"/>
  <c r="Z32" i="20"/>
  <c r="AB31" i="20"/>
  <c r="AA31" i="20"/>
  <c r="Z31" i="20"/>
  <c r="AB30" i="20"/>
  <c r="AA30" i="20"/>
  <c r="Z30" i="20"/>
  <c r="AB29" i="20"/>
  <c r="AA29" i="20"/>
  <c r="Z29" i="20"/>
  <c r="AB28" i="20"/>
  <c r="AA28" i="20"/>
  <c r="Z28" i="20"/>
  <c r="AB27" i="20"/>
  <c r="AA27" i="20"/>
  <c r="Z27" i="20"/>
  <c r="AB26" i="20"/>
  <c r="AA26" i="20"/>
  <c r="Z26" i="20"/>
  <c r="AB25" i="20"/>
  <c r="AA25" i="20"/>
  <c r="Z25" i="20"/>
  <c r="AB24" i="20"/>
  <c r="AA24" i="20"/>
  <c r="Z24" i="20"/>
  <c r="AB23" i="20"/>
  <c r="AA23" i="20"/>
  <c r="Z23" i="20"/>
  <c r="AB22" i="20"/>
  <c r="AA22" i="20"/>
  <c r="Z22" i="20"/>
  <c r="AB21" i="20"/>
  <c r="AA21" i="20"/>
  <c r="Z21" i="20"/>
  <c r="AB20" i="20"/>
  <c r="AA20" i="20"/>
  <c r="Z20" i="20"/>
  <c r="AB19" i="20"/>
  <c r="AA19" i="20"/>
  <c r="Z19" i="20"/>
  <c r="AB18" i="20"/>
  <c r="AA18" i="20"/>
  <c r="Z18" i="20"/>
  <c r="AB17" i="20"/>
  <c r="AA17" i="20"/>
  <c r="Z17" i="20"/>
  <c r="AB16" i="20"/>
  <c r="AA16" i="20"/>
  <c r="Z16" i="20"/>
  <c r="AB15" i="20"/>
  <c r="AA15" i="20"/>
  <c r="Z15" i="20"/>
  <c r="AB14" i="20"/>
  <c r="AA14" i="20"/>
  <c r="Z14" i="20"/>
  <c r="AB13" i="20"/>
  <c r="AA13" i="20"/>
  <c r="Z13" i="20"/>
  <c r="X39" i="20"/>
  <c r="W39" i="20"/>
  <c r="V39" i="20"/>
  <c r="X38" i="20"/>
  <c r="W38" i="20"/>
  <c r="V38" i="20"/>
  <c r="X37" i="20"/>
  <c r="W37" i="20"/>
  <c r="V37" i="20"/>
  <c r="X36" i="20"/>
  <c r="W36" i="20"/>
  <c r="V36" i="20"/>
  <c r="X35" i="20"/>
  <c r="W35" i="20"/>
  <c r="V35" i="20"/>
  <c r="X34" i="20"/>
  <c r="W34" i="20"/>
  <c r="V34" i="20"/>
  <c r="X33" i="20"/>
  <c r="W33" i="20"/>
  <c r="V33" i="20"/>
  <c r="X32" i="20"/>
  <c r="W32" i="20"/>
  <c r="V32" i="20"/>
  <c r="X31" i="20"/>
  <c r="W31" i="20"/>
  <c r="V31" i="20"/>
  <c r="X30" i="20"/>
  <c r="W30" i="20"/>
  <c r="V30" i="20"/>
  <c r="X29" i="20"/>
  <c r="W29" i="20"/>
  <c r="V29" i="20"/>
  <c r="X28" i="20"/>
  <c r="W28" i="20"/>
  <c r="V28" i="20"/>
  <c r="X27" i="20"/>
  <c r="W27" i="20"/>
  <c r="V27" i="20"/>
  <c r="X26" i="20"/>
  <c r="W26" i="20"/>
  <c r="V26" i="20"/>
  <c r="X25" i="20"/>
  <c r="W25" i="20"/>
  <c r="V25" i="20"/>
  <c r="X24" i="20"/>
  <c r="W24" i="20"/>
  <c r="V24" i="20"/>
  <c r="X23" i="20"/>
  <c r="W23" i="20"/>
  <c r="V23" i="20"/>
  <c r="X22" i="20"/>
  <c r="W22" i="20"/>
  <c r="V22" i="20"/>
  <c r="X21" i="20"/>
  <c r="W21" i="20"/>
  <c r="V21" i="20"/>
  <c r="X20" i="20"/>
  <c r="W20" i="20"/>
  <c r="V20" i="20"/>
  <c r="X19" i="20"/>
  <c r="W19" i="20"/>
  <c r="V19" i="20"/>
  <c r="X18" i="20"/>
  <c r="W18" i="20"/>
  <c r="V18" i="20"/>
  <c r="X17" i="20"/>
  <c r="W17" i="20"/>
  <c r="V17" i="20"/>
  <c r="X16" i="20"/>
  <c r="W16" i="20"/>
  <c r="V16" i="20"/>
  <c r="X15" i="20"/>
  <c r="W15" i="20"/>
  <c r="V15" i="20"/>
  <c r="X14" i="20"/>
  <c r="W14" i="20"/>
  <c r="V14" i="20"/>
  <c r="X13" i="20"/>
  <c r="W13" i="20"/>
  <c r="V13" i="20"/>
  <c r="T39" i="20"/>
  <c r="S39" i="20"/>
  <c r="R39" i="20"/>
  <c r="T38" i="20"/>
  <c r="S38" i="20"/>
  <c r="R38" i="20"/>
  <c r="T37" i="20"/>
  <c r="S37" i="20"/>
  <c r="R37" i="20"/>
  <c r="T36" i="20"/>
  <c r="S36" i="20"/>
  <c r="R36" i="20"/>
  <c r="T35" i="20"/>
  <c r="S35" i="20"/>
  <c r="R35" i="20"/>
  <c r="T34" i="20"/>
  <c r="S34" i="20"/>
  <c r="R34" i="20"/>
  <c r="T33" i="20"/>
  <c r="S33" i="20"/>
  <c r="R33" i="20"/>
  <c r="T32" i="20"/>
  <c r="S32" i="20"/>
  <c r="R32" i="20"/>
  <c r="T31" i="20"/>
  <c r="S31" i="20"/>
  <c r="R31" i="20"/>
  <c r="T30" i="20"/>
  <c r="S30" i="20"/>
  <c r="R30" i="20"/>
  <c r="T29" i="20"/>
  <c r="S29" i="20"/>
  <c r="R29" i="20"/>
  <c r="T28" i="20"/>
  <c r="S28" i="20"/>
  <c r="R28" i="20"/>
  <c r="T27" i="20"/>
  <c r="S27" i="20"/>
  <c r="R27" i="20"/>
  <c r="T26" i="20"/>
  <c r="S26" i="20"/>
  <c r="R26" i="20"/>
  <c r="T25" i="20"/>
  <c r="S25" i="20"/>
  <c r="R25" i="20"/>
  <c r="T24" i="20"/>
  <c r="S24" i="20"/>
  <c r="R24" i="20"/>
  <c r="T23" i="20"/>
  <c r="S23" i="20"/>
  <c r="R23" i="20"/>
  <c r="T22" i="20"/>
  <c r="S22" i="20"/>
  <c r="R22" i="20"/>
  <c r="T21" i="20"/>
  <c r="S21" i="20"/>
  <c r="R21" i="20"/>
  <c r="T20" i="20"/>
  <c r="S20" i="20"/>
  <c r="R20" i="20"/>
  <c r="T19" i="20"/>
  <c r="S19" i="20"/>
  <c r="R19" i="20"/>
  <c r="T18" i="20"/>
  <c r="S18" i="20"/>
  <c r="R18" i="20"/>
  <c r="T17" i="20"/>
  <c r="S17" i="20"/>
  <c r="R17" i="20"/>
  <c r="T16" i="20"/>
  <c r="S16" i="20"/>
  <c r="R16" i="20"/>
  <c r="T15" i="20"/>
  <c r="S15" i="20"/>
  <c r="R15" i="20"/>
  <c r="T14" i="20"/>
  <c r="S14" i="20"/>
  <c r="R14" i="20"/>
  <c r="T13" i="20"/>
  <c r="S13" i="20"/>
  <c r="R13" i="20"/>
  <c r="P39" i="20"/>
  <c r="O39" i="20"/>
  <c r="N39" i="20"/>
  <c r="P38" i="20"/>
  <c r="O38" i="20"/>
  <c r="N38" i="20"/>
  <c r="P37" i="20"/>
  <c r="O37" i="20"/>
  <c r="N37" i="20"/>
  <c r="P36" i="20"/>
  <c r="O36" i="20"/>
  <c r="N36" i="20"/>
  <c r="P35" i="20"/>
  <c r="O35" i="20"/>
  <c r="N35" i="20"/>
  <c r="P34" i="20"/>
  <c r="O34" i="20"/>
  <c r="N34" i="20"/>
  <c r="P33" i="20"/>
  <c r="O33" i="20"/>
  <c r="N33" i="20"/>
  <c r="P32" i="20"/>
  <c r="O32" i="20"/>
  <c r="N32" i="20"/>
  <c r="P31" i="20"/>
  <c r="O31" i="20"/>
  <c r="N31" i="20"/>
  <c r="P30" i="20"/>
  <c r="O30" i="20"/>
  <c r="N30" i="20"/>
  <c r="P29" i="20"/>
  <c r="O29" i="20"/>
  <c r="N29" i="20"/>
  <c r="P28" i="20"/>
  <c r="O28" i="20"/>
  <c r="N28" i="20"/>
  <c r="P27" i="20"/>
  <c r="O27" i="20"/>
  <c r="N27" i="20"/>
  <c r="P26" i="20"/>
  <c r="O26" i="20"/>
  <c r="N26" i="20"/>
  <c r="P25" i="20"/>
  <c r="O25" i="20"/>
  <c r="N25" i="20"/>
  <c r="P24" i="20"/>
  <c r="O24" i="20"/>
  <c r="N24" i="20"/>
  <c r="P23" i="20"/>
  <c r="O23" i="20"/>
  <c r="N23" i="20"/>
  <c r="P22" i="20"/>
  <c r="O22" i="20"/>
  <c r="N22" i="20"/>
  <c r="P21" i="20"/>
  <c r="O21" i="20"/>
  <c r="N21" i="20"/>
  <c r="P20" i="20"/>
  <c r="O20" i="20"/>
  <c r="N20" i="20"/>
  <c r="P19" i="20"/>
  <c r="O19" i="20"/>
  <c r="N19" i="20"/>
  <c r="P18" i="20"/>
  <c r="O18" i="20"/>
  <c r="N18" i="20"/>
  <c r="P17" i="20"/>
  <c r="O17" i="20"/>
  <c r="N17" i="20"/>
  <c r="P16" i="20"/>
  <c r="O16" i="20"/>
  <c r="N16" i="20"/>
  <c r="P15" i="20"/>
  <c r="O15" i="20"/>
  <c r="N15" i="20"/>
  <c r="P14" i="20"/>
  <c r="O14" i="20"/>
  <c r="N14" i="20"/>
  <c r="P13" i="20"/>
  <c r="O13" i="20"/>
  <c r="N13" i="20"/>
  <c r="L39" i="20"/>
  <c r="K39" i="20"/>
  <c r="J39" i="20"/>
  <c r="L38" i="20"/>
  <c r="K38" i="20"/>
  <c r="J38" i="20"/>
  <c r="L37" i="20"/>
  <c r="K37" i="20"/>
  <c r="J37" i="20"/>
  <c r="L36" i="20"/>
  <c r="K36" i="20"/>
  <c r="J36" i="20"/>
  <c r="L35" i="20"/>
  <c r="K35" i="20"/>
  <c r="J35" i="20"/>
  <c r="L34" i="20"/>
  <c r="K34" i="20"/>
  <c r="J34" i="20"/>
  <c r="L33" i="20"/>
  <c r="K33" i="20"/>
  <c r="J33" i="20"/>
  <c r="L32" i="20"/>
  <c r="K32" i="20"/>
  <c r="J32" i="20"/>
  <c r="L31" i="20"/>
  <c r="K31" i="20"/>
  <c r="J31" i="20"/>
  <c r="L30" i="20"/>
  <c r="K30" i="20"/>
  <c r="J30" i="20"/>
  <c r="L29" i="20"/>
  <c r="K29" i="20"/>
  <c r="J29" i="20"/>
  <c r="L28" i="20"/>
  <c r="K28" i="20"/>
  <c r="J28" i="20"/>
  <c r="L27" i="20"/>
  <c r="K27" i="20"/>
  <c r="J27" i="20"/>
  <c r="L26" i="20"/>
  <c r="K26" i="20"/>
  <c r="J26" i="20"/>
  <c r="L25" i="20"/>
  <c r="K25" i="20"/>
  <c r="J25" i="20"/>
  <c r="L24" i="20"/>
  <c r="K24" i="20"/>
  <c r="J24" i="20"/>
  <c r="L23" i="20"/>
  <c r="K23" i="20"/>
  <c r="J23" i="20"/>
  <c r="L22" i="20"/>
  <c r="K22" i="20"/>
  <c r="J22" i="20"/>
  <c r="L21" i="20"/>
  <c r="K21" i="20"/>
  <c r="J21" i="20"/>
  <c r="L20" i="20"/>
  <c r="K20" i="20"/>
  <c r="J20" i="20"/>
  <c r="L19" i="20"/>
  <c r="K19" i="20"/>
  <c r="J19" i="20"/>
  <c r="L18" i="20"/>
  <c r="K18" i="20"/>
  <c r="J18" i="20"/>
  <c r="L17" i="20"/>
  <c r="K17" i="20"/>
  <c r="J17" i="20"/>
  <c r="L16" i="20"/>
  <c r="K16" i="20"/>
  <c r="J16" i="20"/>
  <c r="L15" i="20"/>
  <c r="K15" i="20"/>
  <c r="J15" i="20"/>
  <c r="L14" i="20"/>
  <c r="K14" i="20"/>
  <c r="J14" i="20"/>
  <c r="L13" i="20"/>
  <c r="K13" i="20"/>
  <c r="J13" i="20"/>
  <c r="H39" i="20"/>
  <c r="G39" i="20"/>
  <c r="F39" i="20"/>
  <c r="H38" i="20"/>
  <c r="G38" i="20"/>
  <c r="F38" i="20"/>
  <c r="H37" i="20"/>
  <c r="G37" i="20"/>
  <c r="F37" i="20"/>
  <c r="H36" i="20"/>
  <c r="G36" i="20"/>
  <c r="F36" i="20"/>
  <c r="H35" i="20"/>
  <c r="G35" i="20"/>
  <c r="F35" i="20"/>
  <c r="H34" i="20"/>
  <c r="G34" i="20"/>
  <c r="F34" i="20"/>
  <c r="H33" i="20"/>
  <c r="G33" i="20"/>
  <c r="F33" i="20"/>
  <c r="H32" i="20"/>
  <c r="G32" i="20"/>
  <c r="F32" i="20"/>
  <c r="H31" i="20"/>
  <c r="G31" i="20"/>
  <c r="F31" i="20"/>
  <c r="H30" i="20"/>
  <c r="G30" i="20"/>
  <c r="F30" i="20"/>
  <c r="H29" i="20"/>
  <c r="G29" i="20"/>
  <c r="F29" i="20"/>
  <c r="H28" i="20"/>
  <c r="G28" i="20"/>
  <c r="F28" i="20"/>
  <c r="H27" i="20"/>
  <c r="G27" i="20"/>
  <c r="F27" i="20"/>
  <c r="H26" i="20"/>
  <c r="G26" i="20"/>
  <c r="F26" i="20"/>
  <c r="H25" i="20"/>
  <c r="G25" i="20"/>
  <c r="F25" i="20"/>
  <c r="H24" i="20"/>
  <c r="G24" i="20"/>
  <c r="F24" i="20"/>
  <c r="H23" i="20"/>
  <c r="G23" i="20"/>
  <c r="F23" i="20"/>
  <c r="H22" i="20"/>
  <c r="G22" i="20"/>
  <c r="F22" i="20"/>
  <c r="H21" i="20"/>
  <c r="G21" i="20"/>
  <c r="F21" i="20"/>
  <c r="H20" i="20"/>
  <c r="G20" i="20"/>
  <c r="F20" i="20"/>
  <c r="H19" i="20"/>
  <c r="G19" i="20"/>
  <c r="F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AB24" i="18"/>
  <c r="AA24" i="18"/>
  <c r="Z24" i="18"/>
  <c r="AB23" i="18"/>
  <c r="AA23" i="18"/>
  <c r="Z23" i="18"/>
  <c r="AB22" i="18"/>
  <c r="AA22" i="18"/>
  <c r="Z22" i="18"/>
  <c r="AB19" i="18"/>
  <c r="AA19" i="18"/>
  <c r="Z19" i="18"/>
  <c r="AB18" i="18"/>
  <c r="AA18" i="18"/>
  <c r="Z18" i="18"/>
  <c r="AB17" i="18"/>
  <c r="AA17" i="18"/>
  <c r="Z17" i="18"/>
  <c r="AB16" i="18"/>
  <c r="AA16" i="18"/>
  <c r="Z16" i="18"/>
  <c r="X24" i="18"/>
  <c r="W24" i="18"/>
  <c r="V24" i="18"/>
  <c r="X23" i="18"/>
  <c r="W23" i="18"/>
  <c r="V23" i="18"/>
  <c r="X22" i="18"/>
  <c r="W22" i="18"/>
  <c r="V22" i="18"/>
  <c r="X19" i="18"/>
  <c r="W19" i="18"/>
  <c r="V19" i="18"/>
  <c r="X18" i="18"/>
  <c r="W18" i="18"/>
  <c r="V18" i="18"/>
  <c r="X17" i="18"/>
  <c r="W17" i="18"/>
  <c r="V17" i="18"/>
  <c r="X16" i="18"/>
  <c r="W16" i="18"/>
  <c r="V16" i="18"/>
  <c r="T24" i="18"/>
  <c r="S24" i="18"/>
  <c r="R24" i="18"/>
  <c r="T23" i="18"/>
  <c r="S23" i="18"/>
  <c r="R23" i="18"/>
  <c r="T22" i="18"/>
  <c r="S22" i="18"/>
  <c r="R22" i="18"/>
  <c r="T19" i="18"/>
  <c r="S19" i="18"/>
  <c r="R19" i="18"/>
  <c r="T18" i="18"/>
  <c r="S18" i="18"/>
  <c r="R18" i="18"/>
  <c r="T17" i="18"/>
  <c r="S17" i="18"/>
  <c r="R17" i="18"/>
  <c r="T16" i="18"/>
  <c r="S16" i="18"/>
  <c r="R16" i="18"/>
  <c r="P24" i="18"/>
  <c r="O24" i="18"/>
  <c r="N24" i="18"/>
  <c r="P23" i="18"/>
  <c r="O23" i="18"/>
  <c r="N23" i="18"/>
  <c r="P22" i="18"/>
  <c r="O22" i="18"/>
  <c r="N22" i="18"/>
  <c r="P19" i="18"/>
  <c r="O19" i="18"/>
  <c r="N19" i="18"/>
  <c r="P18" i="18"/>
  <c r="O18" i="18"/>
  <c r="N18" i="18"/>
  <c r="P17" i="18"/>
  <c r="O17" i="18"/>
  <c r="N17" i="18"/>
  <c r="P16" i="18"/>
  <c r="O16" i="18"/>
  <c r="N16" i="18"/>
  <c r="L24" i="18"/>
  <c r="K24" i="18"/>
  <c r="J24" i="18"/>
  <c r="L23" i="18"/>
  <c r="K23" i="18"/>
  <c r="J23" i="18"/>
  <c r="L22" i="18"/>
  <c r="K22" i="18"/>
  <c r="J22" i="18"/>
  <c r="L19" i="18"/>
  <c r="K19" i="18"/>
  <c r="J19" i="18"/>
  <c r="L18" i="18"/>
  <c r="K18" i="18"/>
  <c r="J18" i="18"/>
  <c r="L17" i="18"/>
  <c r="K17" i="18"/>
  <c r="J17" i="18"/>
  <c r="L16" i="18"/>
  <c r="K16" i="18"/>
  <c r="J16" i="18"/>
  <c r="H24" i="18"/>
  <c r="G24" i="18"/>
  <c r="F24" i="18"/>
  <c r="H23" i="18"/>
  <c r="G23" i="18"/>
  <c r="F23" i="18"/>
  <c r="H22" i="18"/>
  <c r="G22" i="18"/>
  <c r="F22" i="18"/>
  <c r="H19" i="18"/>
  <c r="G19" i="18"/>
  <c r="F19" i="18"/>
  <c r="H18" i="18"/>
  <c r="G18" i="18"/>
  <c r="F18" i="18"/>
  <c r="H17" i="18"/>
  <c r="G17" i="18"/>
  <c r="F17" i="18"/>
  <c r="H16" i="18"/>
  <c r="G16" i="18"/>
  <c r="F1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B104" i="11" l="1"/>
  <c r="C104" i="11"/>
  <c r="D104" i="11"/>
  <c r="F104" i="11"/>
  <c r="G104" i="11"/>
  <c r="H104" i="11"/>
  <c r="J104" i="11"/>
  <c r="K104" i="11"/>
  <c r="L104" i="11"/>
  <c r="N104" i="11"/>
  <c r="O104" i="11"/>
  <c r="P104" i="11"/>
  <c r="R104" i="11"/>
  <c r="S104" i="11"/>
  <c r="T104" i="11"/>
  <c r="V104" i="11"/>
  <c r="W104" i="11"/>
  <c r="X104" i="11"/>
  <c r="Z104" i="11"/>
  <c r="AA104" i="11"/>
  <c r="AB104" i="11"/>
  <c r="AB154" i="9"/>
  <c r="AA154" i="9"/>
  <c r="Z154" i="9"/>
  <c r="X154" i="9"/>
  <c r="W154" i="9"/>
  <c r="V154" i="9"/>
  <c r="T154" i="9"/>
  <c r="S154" i="9"/>
  <c r="R154" i="9"/>
  <c r="P154" i="9"/>
  <c r="O154" i="9"/>
  <c r="N154" i="9"/>
  <c r="L154" i="9"/>
  <c r="K154" i="9"/>
  <c r="J154" i="9"/>
  <c r="H154" i="9"/>
  <c r="G154" i="9"/>
  <c r="F154" i="9"/>
  <c r="D154" i="9"/>
  <c r="C154" i="9"/>
  <c r="B154" i="9"/>
  <c r="AB103" i="9"/>
  <c r="AA103" i="9"/>
  <c r="Z103" i="9"/>
  <c r="X103" i="9"/>
  <c r="W103" i="9"/>
  <c r="V103" i="9"/>
  <c r="T103" i="9"/>
  <c r="S103" i="9"/>
  <c r="R103" i="9"/>
  <c r="P103" i="9"/>
  <c r="O103" i="9"/>
  <c r="N103" i="9"/>
  <c r="L103" i="9"/>
  <c r="K103" i="9"/>
  <c r="J103" i="9"/>
  <c r="H103" i="9"/>
  <c r="G103" i="9"/>
  <c r="F103" i="9"/>
  <c r="D103" i="9"/>
  <c r="C103" i="9"/>
  <c r="B103" i="9"/>
  <c r="AB52" i="9"/>
  <c r="AA52" i="9"/>
  <c r="Z52" i="9"/>
  <c r="X52" i="9"/>
  <c r="W52" i="9"/>
  <c r="V52" i="9"/>
  <c r="T52" i="9"/>
  <c r="S52" i="9"/>
  <c r="R52" i="9"/>
  <c r="P52" i="9"/>
  <c r="O52" i="9"/>
  <c r="N52" i="9"/>
  <c r="L52" i="9"/>
  <c r="K52" i="9"/>
  <c r="J52" i="9"/>
  <c r="H52" i="9"/>
  <c r="G52" i="9"/>
  <c r="F52" i="9"/>
  <c r="D52" i="9"/>
  <c r="C52" i="9"/>
  <c r="B52" i="9"/>
  <c r="AB148" i="9"/>
  <c r="AA148" i="9"/>
  <c r="Z148" i="9"/>
  <c r="X148" i="9"/>
  <c r="W148" i="9"/>
  <c r="V148" i="9"/>
  <c r="T148" i="9"/>
  <c r="S148" i="9"/>
  <c r="R148" i="9"/>
  <c r="P148" i="9"/>
  <c r="O148" i="9"/>
  <c r="N148" i="9"/>
  <c r="L148" i="9"/>
  <c r="K148" i="9"/>
  <c r="J148" i="9"/>
  <c r="H148" i="9"/>
  <c r="G148" i="9"/>
  <c r="F148" i="9"/>
  <c r="D148" i="9"/>
  <c r="C148" i="9"/>
  <c r="B148" i="9"/>
  <c r="AB97" i="9"/>
  <c r="AA97" i="9"/>
  <c r="Z97" i="9"/>
  <c r="X97" i="9"/>
  <c r="W97" i="9"/>
  <c r="V97" i="9"/>
  <c r="T97" i="9"/>
  <c r="S97" i="9"/>
  <c r="R97" i="9"/>
  <c r="P97" i="9"/>
  <c r="O97" i="9"/>
  <c r="N97" i="9"/>
  <c r="L97" i="9"/>
  <c r="K97" i="9"/>
  <c r="J97" i="9"/>
  <c r="H97" i="9"/>
  <c r="G97" i="9"/>
  <c r="F97" i="9"/>
  <c r="D97" i="9"/>
  <c r="C97" i="9"/>
  <c r="B97" i="9"/>
  <c r="AB46" i="9"/>
  <c r="AA46" i="9"/>
  <c r="Z46" i="9"/>
  <c r="X46" i="9"/>
  <c r="W46" i="9"/>
  <c r="V46" i="9"/>
  <c r="T46" i="9"/>
  <c r="S46" i="9"/>
  <c r="R46" i="9"/>
  <c r="P46" i="9"/>
  <c r="O46" i="9"/>
  <c r="N46" i="9"/>
  <c r="L46" i="9"/>
  <c r="K46" i="9"/>
  <c r="J46" i="9"/>
  <c r="H46" i="9"/>
  <c r="G46" i="9"/>
  <c r="F46" i="9"/>
  <c r="D46" i="9"/>
  <c r="C46" i="9"/>
  <c r="B46" i="9"/>
  <c r="AB22" i="9"/>
  <c r="AA22" i="9"/>
  <c r="Z22" i="9"/>
  <c r="X22" i="9"/>
  <c r="W22" i="9"/>
  <c r="V22" i="9"/>
  <c r="T22" i="9"/>
  <c r="S22" i="9"/>
  <c r="R22" i="9"/>
  <c r="P22" i="9"/>
  <c r="O22" i="9"/>
  <c r="N22" i="9"/>
  <c r="L22" i="9"/>
  <c r="K22" i="9"/>
  <c r="J22" i="9"/>
  <c r="H22" i="9"/>
  <c r="G22" i="9"/>
  <c r="F22" i="9"/>
  <c r="D22" i="9"/>
  <c r="C22" i="9"/>
  <c r="B22" i="9"/>
  <c r="AB16" i="9"/>
  <c r="AA16" i="9"/>
  <c r="Z16" i="9"/>
  <c r="X16" i="9"/>
  <c r="W16" i="9"/>
  <c r="V16" i="9"/>
  <c r="T16" i="9"/>
  <c r="S16" i="9"/>
  <c r="R16" i="9"/>
  <c r="P16" i="9"/>
  <c r="O16" i="9"/>
  <c r="N16" i="9"/>
  <c r="L16" i="9"/>
  <c r="K16" i="9"/>
  <c r="J16" i="9"/>
  <c r="H16" i="9"/>
  <c r="G16" i="9"/>
  <c r="F16" i="9"/>
  <c r="D16" i="9"/>
  <c r="C16" i="9"/>
  <c r="B16" i="9"/>
  <c r="V131" i="8" l="1"/>
  <c r="V130" i="8"/>
  <c r="V129" i="8"/>
  <c r="V126" i="8"/>
  <c r="V125" i="8"/>
  <c r="V124" i="8"/>
  <c r="V119" i="8"/>
  <c r="V118" i="8"/>
  <c r="V115" i="8"/>
  <c r="V114" i="8"/>
  <c r="V113" i="8"/>
  <c r="V87" i="8"/>
  <c r="V86" i="8"/>
  <c r="V85" i="8"/>
  <c r="V82" i="8"/>
  <c r="V81" i="8"/>
  <c r="V80" i="8"/>
  <c r="V76" i="8"/>
  <c r="V75" i="8"/>
  <c r="V74" i="8"/>
  <c r="V71" i="8"/>
  <c r="V70" i="8"/>
  <c r="V69" i="8"/>
  <c r="V41" i="8"/>
  <c r="V40" i="8"/>
  <c r="V39" i="8"/>
  <c r="V36" i="8"/>
  <c r="V35" i="8"/>
  <c r="V34" i="8"/>
  <c r="V30" i="8"/>
  <c r="V29" i="8"/>
  <c r="V28" i="8"/>
  <c r="V25" i="8"/>
  <c r="V24" i="8"/>
  <c r="V23" i="8"/>
  <c r="V127" i="7"/>
  <c r="V122" i="7"/>
  <c r="V121" i="7" s="1"/>
  <c r="V116" i="7"/>
  <c r="V105" i="7" s="1"/>
  <c r="V111" i="7"/>
  <c r="V110" i="7" s="1"/>
  <c r="V99" i="7" s="1"/>
  <c r="V108" i="7"/>
  <c r="V107" i="7"/>
  <c r="V106" i="7"/>
  <c r="V103" i="7"/>
  <c r="V102" i="7"/>
  <c r="V101" i="7"/>
  <c r="V83" i="7"/>
  <c r="V78" i="7"/>
  <c r="V72" i="7"/>
  <c r="V67" i="7"/>
  <c r="V64" i="7"/>
  <c r="V63" i="7"/>
  <c r="V62" i="7"/>
  <c r="V59" i="7"/>
  <c r="V58" i="7"/>
  <c r="V57" i="7"/>
  <c r="V38" i="7"/>
  <c r="V33" i="7"/>
  <c r="V27" i="7"/>
  <c r="V22" i="7"/>
  <c r="V19" i="7"/>
  <c r="V18" i="7"/>
  <c r="V17" i="7"/>
  <c r="V14" i="7"/>
  <c r="V13" i="7"/>
  <c r="V12" i="7"/>
  <c r="V24" i="6"/>
  <c r="V47" i="6" s="1"/>
  <c r="V19" i="6"/>
  <c r="V41" i="6" s="1"/>
  <c r="V14" i="6"/>
  <c r="V38" i="6" s="1"/>
  <c r="V12" i="6"/>
  <c r="V11" i="6"/>
  <c r="V10" i="6"/>
  <c r="V87" i="4"/>
  <c r="V86" i="4"/>
  <c r="V85" i="4"/>
  <c r="V82" i="4"/>
  <c r="V81" i="4"/>
  <c r="V80" i="4"/>
  <c r="V76" i="4"/>
  <c r="V75" i="4"/>
  <c r="V74" i="4"/>
  <c r="V71" i="4"/>
  <c r="V70" i="4"/>
  <c r="V69" i="4"/>
  <c r="V65" i="4"/>
  <c r="V64" i="4"/>
  <c r="V63" i="4"/>
  <c r="V60" i="4"/>
  <c r="V59" i="4"/>
  <c r="V58" i="4"/>
  <c r="V38" i="4"/>
  <c r="V33" i="4"/>
  <c r="V27" i="4"/>
  <c r="V21" i="4" s="1"/>
  <c r="V22" i="4"/>
  <c r="V16" i="4"/>
  <c r="V11" i="4"/>
  <c r="V100" i="7" l="1"/>
  <c r="V32" i="7"/>
  <c r="V17" i="8"/>
  <c r="V61" i="7"/>
  <c r="V12" i="8"/>
  <c r="V32" i="4"/>
  <c r="V10" i="4"/>
  <c r="V79" i="4"/>
  <c r="V108" i="8"/>
  <c r="V128" i="8"/>
  <c r="V84" i="8"/>
  <c r="V77" i="7"/>
  <c r="V122" i="8" s="1"/>
  <c r="V109" i="8"/>
  <c r="V66" i="7"/>
  <c r="V60" i="8"/>
  <c r="V59" i="8"/>
  <c r="V22" i="8"/>
  <c r="V38" i="8"/>
  <c r="V65" i="8"/>
  <c r="V16" i="7"/>
  <c r="V16" i="8" s="1"/>
  <c r="V19" i="8"/>
  <c r="V13" i="8"/>
  <c r="V32" i="8"/>
  <c r="V123" i="8"/>
  <c r="V33" i="8"/>
  <c r="V79" i="8"/>
  <c r="V73" i="8"/>
  <c r="V117" i="8"/>
  <c r="V63" i="8"/>
  <c r="V107" i="8"/>
  <c r="V27" i="8"/>
  <c r="V18" i="8"/>
  <c r="V64" i="8"/>
  <c r="V14" i="8"/>
  <c r="V102" i="8"/>
  <c r="V112" i="8"/>
  <c r="V68" i="8"/>
  <c r="V103" i="8"/>
  <c r="V58" i="8"/>
  <c r="V11" i="7"/>
  <c r="V21" i="7"/>
  <c r="V10" i="7" s="1"/>
  <c r="V104" i="8"/>
  <c r="V56" i="7"/>
  <c r="V42" i="6"/>
  <c r="V36" i="6"/>
  <c r="V48" i="6"/>
  <c r="V37" i="6"/>
  <c r="V43" i="6"/>
  <c r="V9" i="6"/>
  <c r="V32" i="6" s="1"/>
  <c r="V46" i="6"/>
  <c r="V73" i="4"/>
  <c r="V84" i="4"/>
  <c r="V57" i="4"/>
  <c r="V78" i="4"/>
  <c r="V67" i="4"/>
  <c r="V56" i="4"/>
  <c r="V62" i="4"/>
  <c r="V68" i="4"/>
  <c r="V23" i="3"/>
  <c r="V46" i="3" s="1"/>
  <c r="V18" i="3"/>
  <c r="V40" i="3" s="1"/>
  <c r="V13" i="3"/>
  <c r="V34" i="3" s="1"/>
  <c r="V11" i="3"/>
  <c r="V10" i="3"/>
  <c r="V9" i="3"/>
  <c r="V55" i="5"/>
  <c r="V54" i="5"/>
  <c r="V53" i="5"/>
  <c r="V52" i="5"/>
  <c r="V49" i="5"/>
  <c r="V48" i="5"/>
  <c r="V47" i="5"/>
  <c r="V46" i="5"/>
  <c r="V43" i="5"/>
  <c r="V42" i="5"/>
  <c r="V41" i="5"/>
  <c r="V40" i="5"/>
  <c r="V21" i="5"/>
  <c r="V15" i="5"/>
  <c r="V9" i="5"/>
  <c r="V44" i="2"/>
  <c r="V52" i="2" s="1"/>
  <c r="V32" i="2"/>
  <c r="V40" i="2" s="1"/>
  <c r="V20" i="2"/>
  <c r="V28" i="2" s="1"/>
  <c r="V9" i="2"/>
  <c r="V17" i="2" s="1"/>
  <c r="V62" i="8" l="1"/>
  <c r="V106" i="8"/>
  <c r="V78" i="8"/>
  <c r="V55" i="7"/>
  <c r="V56" i="8" s="1"/>
  <c r="V111" i="8"/>
  <c r="V21" i="8"/>
  <c r="V67" i="8"/>
  <c r="V101" i="8"/>
  <c r="V11" i="8"/>
  <c r="V57" i="8"/>
  <c r="V33" i="6"/>
  <c r="V31" i="6"/>
  <c r="V44" i="3"/>
  <c r="V41" i="3"/>
  <c r="V35" i="3"/>
  <c r="V8" i="3"/>
  <c r="V39" i="3"/>
  <c r="V45" i="3"/>
  <c r="V36" i="3"/>
  <c r="V39" i="5"/>
  <c r="V45" i="5"/>
  <c r="V51" i="5"/>
  <c r="V15" i="2"/>
  <c r="V26" i="2"/>
  <c r="V38" i="2"/>
  <c r="V50" i="2"/>
  <c r="V16" i="2"/>
  <c r="V27" i="2"/>
  <c r="V39" i="2"/>
  <c r="V51" i="2"/>
  <c r="N7" i="39"/>
  <c r="U10" i="38"/>
  <c r="U22" i="38" s="1"/>
  <c r="V10" i="8" l="1"/>
  <c r="V100" i="8"/>
  <c r="V30" i="3"/>
  <c r="V29" i="3"/>
  <c r="V31" i="3"/>
  <c r="U20" i="38"/>
  <c r="U21" i="38"/>
  <c r="U18" i="38" l="1"/>
  <c r="BE87" i="29"/>
  <c r="BD87" i="29"/>
  <c r="BC87" i="29"/>
  <c r="BE86" i="29"/>
  <c r="BD86" i="29"/>
  <c r="BC86" i="29"/>
  <c r="BE85" i="29"/>
  <c r="BD85" i="29"/>
  <c r="BC85" i="29"/>
  <c r="BE84" i="29"/>
  <c r="BD84" i="29"/>
  <c r="BC84" i="29"/>
  <c r="BE83" i="29"/>
  <c r="BD83" i="29"/>
  <c r="BC83" i="29"/>
  <c r="BE82" i="29"/>
  <c r="BD82" i="29"/>
  <c r="BC82" i="29"/>
  <c r="BE81" i="29"/>
  <c r="BD81" i="29"/>
  <c r="BC81" i="29"/>
  <c r="BE80" i="29"/>
  <c r="BD80" i="29"/>
  <c r="BC80" i="29"/>
  <c r="BE79" i="29"/>
  <c r="BD79" i="29"/>
  <c r="BC79" i="29"/>
  <c r="BE78" i="29"/>
  <c r="BD78" i="29"/>
  <c r="BC78" i="29"/>
  <c r="BE77" i="29"/>
  <c r="BD77" i="29"/>
  <c r="BC77" i="29"/>
  <c r="BE76" i="29"/>
  <c r="BD76" i="29"/>
  <c r="BC76" i="29"/>
  <c r="BE75" i="29"/>
  <c r="BD75" i="29"/>
  <c r="BC75" i="29"/>
  <c r="BE74" i="29"/>
  <c r="BD74" i="29"/>
  <c r="BC74" i="29"/>
  <c r="BE73" i="29"/>
  <c r="BD73" i="29"/>
  <c r="BC73" i="29"/>
  <c r="BE72" i="29"/>
  <c r="BD72" i="29"/>
  <c r="BC72" i="29"/>
  <c r="BE71" i="29"/>
  <c r="BD71" i="29"/>
  <c r="BC71" i="29"/>
  <c r="BE70" i="29"/>
  <c r="BD70" i="29"/>
  <c r="BC70" i="29"/>
  <c r="BE69" i="29"/>
  <c r="BD69" i="29"/>
  <c r="BC69" i="29"/>
  <c r="BE68" i="29"/>
  <c r="BD68" i="29"/>
  <c r="BC68" i="29"/>
  <c r="BE67" i="29"/>
  <c r="BD67" i="29"/>
  <c r="BC67" i="29"/>
  <c r="BE66" i="29"/>
  <c r="BD66" i="29"/>
  <c r="BC66" i="29"/>
  <c r="BE65" i="29"/>
  <c r="BD65" i="29"/>
  <c r="BC65" i="29"/>
  <c r="BE64" i="29"/>
  <c r="BD64" i="29"/>
  <c r="BC64" i="29"/>
  <c r="BE63" i="29"/>
  <c r="BD63" i="29"/>
  <c r="BC63" i="29"/>
  <c r="BE62" i="29"/>
  <c r="BD62" i="29"/>
  <c r="BC62" i="29"/>
  <c r="BE61" i="29"/>
  <c r="BD61" i="29"/>
  <c r="BC61" i="29"/>
  <c r="BA87" i="29"/>
  <c r="AZ87" i="29"/>
  <c r="AY87" i="29"/>
  <c r="BA86" i="29"/>
  <c r="AZ86" i="29"/>
  <c r="AY86" i="29"/>
  <c r="BA85" i="29"/>
  <c r="AZ85" i="29"/>
  <c r="AY85" i="29"/>
  <c r="BA84" i="29"/>
  <c r="AZ84" i="29"/>
  <c r="AY84" i="29"/>
  <c r="BA83" i="29"/>
  <c r="AZ83" i="29"/>
  <c r="AY83" i="29"/>
  <c r="BA82" i="29"/>
  <c r="AZ82" i="29"/>
  <c r="AY82" i="29"/>
  <c r="BA81" i="29"/>
  <c r="AZ81" i="29"/>
  <c r="AY81" i="29"/>
  <c r="BA80" i="29"/>
  <c r="AZ80" i="29"/>
  <c r="AY80" i="29"/>
  <c r="BA79" i="29"/>
  <c r="AZ79" i="29"/>
  <c r="AY79" i="29"/>
  <c r="BA78" i="29"/>
  <c r="AZ78" i="29"/>
  <c r="AY78" i="29"/>
  <c r="BA77" i="29"/>
  <c r="AZ77" i="29"/>
  <c r="AY77" i="29"/>
  <c r="BA76" i="29"/>
  <c r="AZ76" i="29"/>
  <c r="AY76" i="29"/>
  <c r="BA75" i="29"/>
  <c r="AZ75" i="29"/>
  <c r="AY75" i="29"/>
  <c r="BA74" i="29"/>
  <c r="AZ74" i="29"/>
  <c r="AY74" i="29"/>
  <c r="BA73" i="29"/>
  <c r="AZ73" i="29"/>
  <c r="AY73" i="29"/>
  <c r="BA72" i="29"/>
  <c r="AZ72" i="29"/>
  <c r="AY72" i="29"/>
  <c r="BA71" i="29"/>
  <c r="AZ71" i="29"/>
  <c r="AY71" i="29"/>
  <c r="BA70" i="29"/>
  <c r="AZ70" i="29"/>
  <c r="AY70" i="29"/>
  <c r="BA69" i="29"/>
  <c r="AZ69" i="29"/>
  <c r="AY69" i="29"/>
  <c r="BA68" i="29"/>
  <c r="AZ68" i="29"/>
  <c r="AY68" i="29"/>
  <c r="BA67" i="29"/>
  <c r="AZ67" i="29"/>
  <c r="AY67" i="29"/>
  <c r="BA66" i="29"/>
  <c r="AZ66" i="29"/>
  <c r="AY66" i="29"/>
  <c r="BA65" i="29"/>
  <c r="AZ65" i="29"/>
  <c r="AY65" i="29"/>
  <c r="BA64" i="29"/>
  <c r="AZ64" i="29"/>
  <c r="AY64" i="29"/>
  <c r="BA63" i="29"/>
  <c r="AZ63" i="29"/>
  <c r="AY63" i="29"/>
  <c r="BA62" i="29"/>
  <c r="AZ62" i="29"/>
  <c r="AY62" i="29"/>
  <c r="BA61" i="29"/>
  <c r="AZ61" i="29"/>
  <c r="AY61" i="29"/>
  <c r="AW87" i="29"/>
  <c r="AV87" i="29"/>
  <c r="AU87" i="29"/>
  <c r="AW86" i="29"/>
  <c r="AV86" i="29"/>
  <c r="AU86" i="29"/>
  <c r="AW85" i="29"/>
  <c r="AV85" i="29"/>
  <c r="AU85" i="29"/>
  <c r="AW84" i="29"/>
  <c r="AV84" i="29"/>
  <c r="AU84" i="29"/>
  <c r="AW83" i="29"/>
  <c r="AV83" i="29"/>
  <c r="AU83" i="29"/>
  <c r="AW82" i="29"/>
  <c r="AV82" i="29"/>
  <c r="AU82" i="29"/>
  <c r="AW81" i="29"/>
  <c r="AV81" i="29"/>
  <c r="AU81" i="29"/>
  <c r="AW80" i="29"/>
  <c r="AV80" i="29"/>
  <c r="AU80" i="29"/>
  <c r="AW79" i="29"/>
  <c r="AV79" i="29"/>
  <c r="AU79" i="29"/>
  <c r="AW78" i="29"/>
  <c r="AV78" i="29"/>
  <c r="AU78" i="29"/>
  <c r="AW77" i="29"/>
  <c r="AV77" i="29"/>
  <c r="AU77" i="29"/>
  <c r="AW76" i="29"/>
  <c r="AV76" i="29"/>
  <c r="AU76" i="29"/>
  <c r="AW75" i="29"/>
  <c r="AV75" i="29"/>
  <c r="AU75" i="29"/>
  <c r="AW74" i="29"/>
  <c r="AV74" i="29"/>
  <c r="AU74" i="29"/>
  <c r="AW73" i="29"/>
  <c r="AV73" i="29"/>
  <c r="AU73" i="29"/>
  <c r="AW72" i="29"/>
  <c r="AV72" i="29"/>
  <c r="AU72" i="29"/>
  <c r="AW71" i="29"/>
  <c r="AV71" i="29"/>
  <c r="AU71" i="29"/>
  <c r="AW70" i="29"/>
  <c r="AV70" i="29"/>
  <c r="AU70" i="29"/>
  <c r="AW69" i="29"/>
  <c r="AV69" i="29"/>
  <c r="AU69" i="29"/>
  <c r="AW68" i="29"/>
  <c r="AV68" i="29"/>
  <c r="AU68" i="29"/>
  <c r="AW67" i="29"/>
  <c r="AV67" i="29"/>
  <c r="AU67" i="29"/>
  <c r="AW66" i="29"/>
  <c r="AV66" i="29"/>
  <c r="AU66" i="29"/>
  <c r="AW65" i="29"/>
  <c r="AV65" i="29"/>
  <c r="AU65" i="29"/>
  <c r="AW64" i="29"/>
  <c r="AV64" i="29"/>
  <c r="AU64" i="29"/>
  <c r="AW63" i="29"/>
  <c r="AV63" i="29"/>
  <c r="AU63" i="29"/>
  <c r="AW62" i="29"/>
  <c r="AV62" i="29"/>
  <c r="AU62" i="29"/>
  <c r="AW61" i="29"/>
  <c r="AV61" i="29"/>
  <c r="AU61" i="29"/>
  <c r="AS87" i="29"/>
  <c r="AR87" i="29"/>
  <c r="AQ87" i="29"/>
  <c r="AS86" i="29"/>
  <c r="AR86" i="29"/>
  <c r="AQ86" i="29"/>
  <c r="AS85" i="29"/>
  <c r="AR85" i="29"/>
  <c r="AQ85" i="29"/>
  <c r="AS84" i="29"/>
  <c r="AR84" i="29"/>
  <c r="AQ84" i="29"/>
  <c r="AS83" i="29"/>
  <c r="AR83" i="29"/>
  <c r="AQ83" i="29"/>
  <c r="AS82" i="29"/>
  <c r="AR82" i="29"/>
  <c r="AQ82" i="29"/>
  <c r="AS81" i="29"/>
  <c r="AR81" i="29"/>
  <c r="AQ81" i="29"/>
  <c r="AS80" i="29"/>
  <c r="AR80" i="29"/>
  <c r="AQ80" i="29"/>
  <c r="AS79" i="29"/>
  <c r="AR79" i="29"/>
  <c r="AQ79" i="29"/>
  <c r="AS78" i="29"/>
  <c r="AR78" i="29"/>
  <c r="AQ78" i="29"/>
  <c r="AS77" i="29"/>
  <c r="AR77" i="29"/>
  <c r="AQ77" i="29"/>
  <c r="AS76" i="29"/>
  <c r="AR76" i="29"/>
  <c r="AQ76" i="29"/>
  <c r="AS75" i="29"/>
  <c r="AR75" i="29"/>
  <c r="AQ75" i="29"/>
  <c r="AS74" i="29"/>
  <c r="AR74" i="29"/>
  <c r="AQ74" i="29"/>
  <c r="AS73" i="29"/>
  <c r="AR73" i="29"/>
  <c r="AQ73" i="29"/>
  <c r="AS72" i="29"/>
  <c r="AR72" i="29"/>
  <c r="AQ72" i="29"/>
  <c r="AS71" i="29"/>
  <c r="AR71" i="29"/>
  <c r="AQ71" i="29"/>
  <c r="AS70" i="29"/>
  <c r="AR70" i="29"/>
  <c r="AQ70" i="29"/>
  <c r="AS69" i="29"/>
  <c r="AR69" i="29"/>
  <c r="AQ69" i="29"/>
  <c r="AS68" i="29"/>
  <c r="AR68" i="29"/>
  <c r="AQ68" i="29"/>
  <c r="AS67" i="29"/>
  <c r="AR67" i="29"/>
  <c r="AQ67" i="29"/>
  <c r="AS66" i="29"/>
  <c r="AR66" i="29"/>
  <c r="AQ66" i="29"/>
  <c r="AS65" i="29"/>
  <c r="AR65" i="29"/>
  <c r="AQ65" i="29"/>
  <c r="AS64" i="29"/>
  <c r="AR64" i="29"/>
  <c r="AQ64" i="29"/>
  <c r="AS63" i="29"/>
  <c r="AR63" i="29"/>
  <c r="AQ63" i="29"/>
  <c r="AS62" i="29"/>
  <c r="AR62" i="29"/>
  <c r="AQ62" i="29"/>
  <c r="AS61" i="29"/>
  <c r="AR61" i="29"/>
  <c r="AQ61" i="29"/>
  <c r="AO87" i="29"/>
  <c r="AN87" i="29"/>
  <c r="AM87" i="29"/>
  <c r="AO86" i="29"/>
  <c r="AN86" i="29"/>
  <c r="AM86" i="29"/>
  <c r="AO85" i="29"/>
  <c r="AN85" i="29"/>
  <c r="AM85" i="29"/>
  <c r="AO84" i="29"/>
  <c r="AN84" i="29"/>
  <c r="AM84" i="29"/>
  <c r="AO83" i="29"/>
  <c r="AN83" i="29"/>
  <c r="AM83" i="29"/>
  <c r="AO82" i="29"/>
  <c r="AN82" i="29"/>
  <c r="AM82" i="29"/>
  <c r="AO81" i="29"/>
  <c r="AN81" i="29"/>
  <c r="AM81" i="29"/>
  <c r="AO80" i="29"/>
  <c r="AN80" i="29"/>
  <c r="AM80" i="29"/>
  <c r="AO79" i="29"/>
  <c r="AN79" i="29"/>
  <c r="AM79" i="29"/>
  <c r="AO78" i="29"/>
  <c r="AN78" i="29"/>
  <c r="AM78" i="29"/>
  <c r="AO77" i="29"/>
  <c r="AN77" i="29"/>
  <c r="AM77" i="29"/>
  <c r="AO76" i="29"/>
  <c r="AN76" i="29"/>
  <c r="AM76" i="29"/>
  <c r="AO75" i="29"/>
  <c r="AN75" i="29"/>
  <c r="AM75" i="29"/>
  <c r="AO74" i="29"/>
  <c r="AN74" i="29"/>
  <c r="AM74" i="29"/>
  <c r="AO73" i="29"/>
  <c r="AN73" i="29"/>
  <c r="AM73" i="29"/>
  <c r="AO72" i="29"/>
  <c r="AN72" i="29"/>
  <c r="AM72" i="29"/>
  <c r="AO71" i="29"/>
  <c r="AN71" i="29"/>
  <c r="AM71" i="29"/>
  <c r="AO70" i="29"/>
  <c r="AN70" i="29"/>
  <c r="AM70" i="29"/>
  <c r="AO69" i="29"/>
  <c r="AN69" i="29"/>
  <c r="AM69" i="29"/>
  <c r="AO68" i="29"/>
  <c r="AN68" i="29"/>
  <c r="AM68" i="29"/>
  <c r="AO67" i="29"/>
  <c r="AN67" i="29"/>
  <c r="AM67" i="29"/>
  <c r="AO66" i="29"/>
  <c r="AN66" i="29"/>
  <c r="AM66" i="29"/>
  <c r="AO65" i="29"/>
  <c r="AN65" i="29"/>
  <c r="AM65" i="29"/>
  <c r="AO64" i="29"/>
  <c r="AN64" i="29"/>
  <c r="AM64" i="29"/>
  <c r="AO63" i="29"/>
  <c r="AN63" i="29"/>
  <c r="AM63" i="29"/>
  <c r="AO62" i="29"/>
  <c r="AN62" i="29"/>
  <c r="AM62" i="29"/>
  <c r="AO61" i="29"/>
  <c r="AN61" i="29"/>
  <c r="AM61" i="29"/>
  <c r="AK87" i="29"/>
  <c r="AJ87" i="29"/>
  <c r="AI87" i="29"/>
  <c r="AK86" i="29"/>
  <c r="AJ86" i="29"/>
  <c r="AI86" i="29"/>
  <c r="AK85" i="29"/>
  <c r="AJ85" i="29"/>
  <c r="AI85" i="29"/>
  <c r="AK84" i="29"/>
  <c r="AJ84" i="29"/>
  <c r="AI84" i="29"/>
  <c r="AK83" i="29"/>
  <c r="AJ83" i="29"/>
  <c r="AI83" i="29"/>
  <c r="AK82" i="29"/>
  <c r="AJ82" i="29"/>
  <c r="AI82" i="29"/>
  <c r="AK81" i="29"/>
  <c r="AJ81" i="29"/>
  <c r="AI81" i="29"/>
  <c r="AK80" i="29"/>
  <c r="AJ80" i="29"/>
  <c r="AI80" i="29"/>
  <c r="AK79" i="29"/>
  <c r="AJ79" i="29"/>
  <c r="AI79" i="29"/>
  <c r="AK78" i="29"/>
  <c r="AJ78" i="29"/>
  <c r="AI78" i="29"/>
  <c r="AK77" i="29"/>
  <c r="AJ77" i="29"/>
  <c r="AI77" i="29"/>
  <c r="AK76" i="29"/>
  <c r="AJ76" i="29"/>
  <c r="AI76" i="29"/>
  <c r="AK75" i="29"/>
  <c r="AJ75" i="29"/>
  <c r="AI75" i="29"/>
  <c r="AK74" i="29"/>
  <c r="AJ74" i="29"/>
  <c r="AI74" i="29"/>
  <c r="AK73" i="29"/>
  <c r="AJ73" i="29"/>
  <c r="AI73" i="29"/>
  <c r="AK72" i="29"/>
  <c r="AJ72" i="29"/>
  <c r="AI72" i="29"/>
  <c r="AK71" i="29"/>
  <c r="AJ71" i="29"/>
  <c r="AI71" i="29"/>
  <c r="AK70" i="29"/>
  <c r="AJ70" i="29"/>
  <c r="AI70" i="29"/>
  <c r="AK69" i="29"/>
  <c r="AJ69" i="29"/>
  <c r="AI69" i="29"/>
  <c r="AK68" i="29"/>
  <c r="AJ68" i="29"/>
  <c r="AI68" i="29"/>
  <c r="AK67" i="29"/>
  <c r="AJ67" i="29"/>
  <c r="AI67" i="29"/>
  <c r="AK66" i="29"/>
  <c r="AJ66" i="29"/>
  <c r="AI66" i="29"/>
  <c r="AK65" i="29"/>
  <c r="AJ65" i="29"/>
  <c r="AI65" i="29"/>
  <c r="AK64" i="29"/>
  <c r="AJ64" i="29"/>
  <c r="AI64" i="29"/>
  <c r="AK63" i="29"/>
  <c r="AJ63" i="29"/>
  <c r="AI63" i="29"/>
  <c r="AK62" i="29"/>
  <c r="AJ62" i="29"/>
  <c r="AI62" i="29"/>
  <c r="AK61" i="29"/>
  <c r="AJ61" i="29"/>
  <c r="AI61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G73" i="29"/>
  <c r="AF73" i="29"/>
  <c r="AG72" i="29"/>
  <c r="AF72" i="29"/>
  <c r="AG71" i="29"/>
  <c r="AF71" i="29"/>
  <c r="AG70" i="29"/>
  <c r="AF70" i="29"/>
  <c r="AG69" i="29"/>
  <c r="AF69" i="29"/>
  <c r="AG68" i="29"/>
  <c r="AF68" i="29"/>
  <c r="AG67" i="29"/>
  <c r="AF67" i="29"/>
  <c r="AG66" i="29"/>
  <c r="AF66" i="29"/>
  <c r="AG65" i="29"/>
  <c r="AF65" i="29"/>
  <c r="AG64" i="29"/>
  <c r="AF64" i="29"/>
  <c r="AG63" i="29"/>
  <c r="AF63" i="29"/>
  <c r="AG62" i="29"/>
  <c r="AF62" i="29"/>
  <c r="AG61" i="29"/>
  <c r="AF61" i="29"/>
  <c r="AE87" i="29"/>
  <c r="AE86" i="29"/>
  <c r="AE85" i="29"/>
  <c r="AE84" i="29"/>
  <c r="AE83" i="29"/>
  <c r="AE82" i="29"/>
  <c r="AE81" i="29"/>
  <c r="AE80" i="29"/>
  <c r="AE79" i="29"/>
  <c r="AE78" i="29"/>
  <c r="AE77" i="29"/>
  <c r="AE76" i="29"/>
  <c r="AE75" i="29"/>
  <c r="AE74" i="29"/>
  <c r="AE73" i="29"/>
  <c r="AE72" i="29"/>
  <c r="AE71" i="29"/>
  <c r="AE70" i="29"/>
  <c r="AE69" i="29"/>
  <c r="AE68" i="29"/>
  <c r="AE67" i="29"/>
  <c r="AE66" i="29"/>
  <c r="AE65" i="29"/>
  <c r="AE64" i="29"/>
  <c r="AE63" i="29"/>
  <c r="AE62" i="29"/>
  <c r="AE61" i="29"/>
  <c r="BE41" i="29"/>
  <c r="BD41" i="29"/>
  <c r="BC41" i="29"/>
  <c r="BE40" i="29"/>
  <c r="BD40" i="29"/>
  <c r="BC40" i="29"/>
  <c r="BE39" i="29"/>
  <c r="BD39" i="29"/>
  <c r="BC39" i="29"/>
  <c r="BE38" i="29"/>
  <c r="BD38" i="29"/>
  <c r="BC38" i="29"/>
  <c r="BE37" i="29"/>
  <c r="BD37" i="29"/>
  <c r="BC37" i="29"/>
  <c r="BE36" i="29"/>
  <c r="BD36" i="29"/>
  <c r="BC36" i="29"/>
  <c r="BE35" i="29"/>
  <c r="BD35" i="29"/>
  <c r="BC35" i="29"/>
  <c r="BE34" i="29"/>
  <c r="BD34" i="29"/>
  <c r="BC34" i="29"/>
  <c r="BE33" i="29"/>
  <c r="BD33" i="29"/>
  <c r="BC33" i="29"/>
  <c r="BE32" i="29"/>
  <c r="BD32" i="29"/>
  <c r="BC32" i="29"/>
  <c r="BE31" i="29"/>
  <c r="BD31" i="29"/>
  <c r="BC31" i="29"/>
  <c r="BE30" i="29"/>
  <c r="BD30" i="29"/>
  <c r="BC30" i="29"/>
  <c r="BE29" i="29"/>
  <c r="BD29" i="29"/>
  <c r="BC29" i="29"/>
  <c r="BE28" i="29"/>
  <c r="BD28" i="29"/>
  <c r="BC28" i="29"/>
  <c r="BE27" i="29"/>
  <c r="BD27" i="29"/>
  <c r="BC27" i="29"/>
  <c r="BE26" i="29"/>
  <c r="BD26" i="29"/>
  <c r="BC26" i="29"/>
  <c r="BE25" i="29"/>
  <c r="BD25" i="29"/>
  <c r="BC25" i="29"/>
  <c r="BE24" i="29"/>
  <c r="BD24" i="29"/>
  <c r="BC24" i="29"/>
  <c r="BE23" i="29"/>
  <c r="BD23" i="29"/>
  <c r="BC23" i="29"/>
  <c r="BE22" i="29"/>
  <c r="BD22" i="29"/>
  <c r="BC22" i="29"/>
  <c r="BE21" i="29"/>
  <c r="BD21" i="29"/>
  <c r="BC21" i="29"/>
  <c r="BE20" i="29"/>
  <c r="BD20" i="29"/>
  <c r="BC20" i="29"/>
  <c r="BE19" i="29"/>
  <c r="BD19" i="29"/>
  <c r="BC19" i="29"/>
  <c r="BE18" i="29"/>
  <c r="BD18" i="29"/>
  <c r="BC18" i="29"/>
  <c r="BE17" i="29"/>
  <c r="BD17" i="29"/>
  <c r="BC17" i="29"/>
  <c r="BE16" i="29"/>
  <c r="BD16" i="29"/>
  <c r="BC16" i="29"/>
  <c r="BE15" i="29"/>
  <c r="BD15" i="29"/>
  <c r="BC15" i="29"/>
  <c r="BA41" i="29"/>
  <c r="AZ41" i="29"/>
  <c r="AY41" i="29"/>
  <c r="BA40" i="29"/>
  <c r="AZ40" i="29"/>
  <c r="AY40" i="29"/>
  <c r="BA39" i="29"/>
  <c r="AZ39" i="29"/>
  <c r="AY39" i="29"/>
  <c r="BA38" i="29"/>
  <c r="AZ38" i="29"/>
  <c r="AY38" i="29"/>
  <c r="BA37" i="29"/>
  <c r="AZ37" i="29"/>
  <c r="AY37" i="29"/>
  <c r="BA36" i="29"/>
  <c r="AZ36" i="29"/>
  <c r="AY36" i="29"/>
  <c r="BA35" i="29"/>
  <c r="AZ35" i="29"/>
  <c r="AY35" i="29"/>
  <c r="BA34" i="29"/>
  <c r="AZ34" i="29"/>
  <c r="AY34" i="29"/>
  <c r="BA33" i="29"/>
  <c r="AZ33" i="29"/>
  <c r="AY33" i="29"/>
  <c r="BA32" i="29"/>
  <c r="AZ32" i="29"/>
  <c r="AY32" i="29"/>
  <c r="BA31" i="29"/>
  <c r="AZ31" i="29"/>
  <c r="AY31" i="29"/>
  <c r="BA30" i="29"/>
  <c r="AZ30" i="29"/>
  <c r="AY30" i="29"/>
  <c r="BA29" i="29"/>
  <c r="AZ29" i="29"/>
  <c r="AY29" i="29"/>
  <c r="BA28" i="29"/>
  <c r="AZ28" i="29"/>
  <c r="AY28" i="29"/>
  <c r="BA27" i="29"/>
  <c r="AZ27" i="29"/>
  <c r="AY27" i="29"/>
  <c r="BA26" i="29"/>
  <c r="AZ26" i="29"/>
  <c r="AY26" i="29"/>
  <c r="BA25" i="29"/>
  <c r="AZ25" i="29"/>
  <c r="AY25" i="29"/>
  <c r="BA24" i="29"/>
  <c r="AZ24" i="29"/>
  <c r="AY24" i="29"/>
  <c r="BA23" i="29"/>
  <c r="AZ23" i="29"/>
  <c r="AY23" i="29"/>
  <c r="BA22" i="29"/>
  <c r="AZ22" i="29"/>
  <c r="AY22" i="29"/>
  <c r="BA21" i="29"/>
  <c r="AZ21" i="29"/>
  <c r="AY21" i="29"/>
  <c r="BA20" i="29"/>
  <c r="AZ20" i="29"/>
  <c r="AY20" i="29"/>
  <c r="BA19" i="29"/>
  <c r="AZ19" i="29"/>
  <c r="AY19" i="29"/>
  <c r="BA18" i="29"/>
  <c r="AZ18" i="29"/>
  <c r="AY18" i="29"/>
  <c r="BA17" i="29"/>
  <c r="AZ17" i="29"/>
  <c r="AY17" i="29"/>
  <c r="BA16" i="29"/>
  <c r="AZ16" i="29"/>
  <c r="AY16" i="29"/>
  <c r="BA15" i="29"/>
  <c r="AZ15" i="29"/>
  <c r="AY15" i="29"/>
  <c r="AW41" i="29"/>
  <c r="AV41" i="29"/>
  <c r="AU41" i="29"/>
  <c r="AW40" i="29"/>
  <c r="AV40" i="29"/>
  <c r="AU40" i="29"/>
  <c r="AW39" i="29"/>
  <c r="AV39" i="29"/>
  <c r="AU39" i="29"/>
  <c r="AW38" i="29"/>
  <c r="AV38" i="29"/>
  <c r="AU38" i="29"/>
  <c r="AW37" i="29"/>
  <c r="AV37" i="29"/>
  <c r="AU37" i="29"/>
  <c r="AW36" i="29"/>
  <c r="AV36" i="29"/>
  <c r="AU36" i="29"/>
  <c r="AW35" i="29"/>
  <c r="AV35" i="29"/>
  <c r="AU35" i="29"/>
  <c r="AW34" i="29"/>
  <c r="AV34" i="29"/>
  <c r="AU34" i="29"/>
  <c r="AW33" i="29"/>
  <c r="AV33" i="29"/>
  <c r="AU33" i="29"/>
  <c r="AW32" i="29"/>
  <c r="AV32" i="29"/>
  <c r="AU32" i="29"/>
  <c r="AW31" i="29"/>
  <c r="AV31" i="29"/>
  <c r="AU31" i="29"/>
  <c r="AW30" i="29"/>
  <c r="AV30" i="29"/>
  <c r="AU30" i="29"/>
  <c r="AW29" i="29"/>
  <c r="AV29" i="29"/>
  <c r="AU29" i="29"/>
  <c r="AW28" i="29"/>
  <c r="AV28" i="29"/>
  <c r="AU28" i="29"/>
  <c r="AW27" i="29"/>
  <c r="AV27" i="29"/>
  <c r="AU27" i="29"/>
  <c r="AW26" i="29"/>
  <c r="AV26" i="29"/>
  <c r="AU26" i="29"/>
  <c r="AW25" i="29"/>
  <c r="AV25" i="29"/>
  <c r="AU25" i="29"/>
  <c r="AW24" i="29"/>
  <c r="AV24" i="29"/>
  <c r="AU24" i="29"/>
  <c r="AW23" i="29"/>
  <c r="AV23" i="29"/>
  <c r="AU23" i="29"/>
  <c r="AW22" i="29"/>
  <c r="AV22" i="29"/>
  <c r="AU22" i="29"/>
  <c r="AW21" i="29"/>
  <c r="AV21" i="29"/>
  <c r="AU21" i="29"/>
  <c r="AW20" i="29"/>
  <c r="AV20" i="29"/>
  <c r="AU20" i="29"/>
  <c r="AW19" i="29"/>
  <c r="AV19" i="29"/>
  <c r="AU19" i="29"/>
  <c r="AW18" i="29"/>
  <c r="AV18" i="29"/>
  <c r="AU18" i="29"/>
  <c r="AW17" i="29"/>
  <c r="AV17" i="29"/>
  <c r="AU17" i="29"/>
  <c r="AW16" i="29"/>
  <c r="AV16" i="29"/>
  <c r="AU16" i="29"/>
  <c r="AW15" i="29"/>
  <c r="AV15" i="29"/>
  <c r="AU15" i="29"/>
  <c r="AS41" i="29"/>
  <c r="AR41" i="29"/>
  <c r="AQ41" i="29"/>
  <c r="AS40" i="29"/>
  <c r="AR40" i="29"/>
  <c r="AQ40" i="29"/>
  <c r="AS39" i="29"/>
  <c r="AR39" i="29"/>
  <c r="AQ39" i="29"/>
  <c r="AS38" i="29"/>
  <c r="AR38" i="29"/>
  <c r="AQ38" i="29"/>
  <c r="AS37" i="29"/>
  <c r="AR37" i="29"/>
  <c r="AQ37" i="29"/>
  <c r="AS36" i="29"/>
  <c r="AR36" i="29"/>
  <c r="AQ36" i="29"/>
  <c r="AS35" i="29"/>
  <c r="AR35" i="29"/>
  <c r="AQ35" i="29"/>
  <c r="AS34" i="29"/>
  <c r="AR34" i="29"/>
  <c r="AQ34" i="29"/>
  <c r="AS33" i="29"/>
  <c r="AR33" i="29"/>
  <c r="AQ33" i="29"/>
  <c r="AS32" i="29"/>
  <c r="AR32" i="29"/>
  <c r="AQ32" i="29"/>
  <c r="AS31" i="29"/>
  <c r="AR31" i="29"/>
  <c r="AQ31" i="29"/>
  <c r="AS30" i="29"/>
  <c r="AR30" i="29"/>
  <c r="AQ30" i="29"/>
  <c r="AS29" i="29"/>
  <c r="AR29" i="29"/>
  <c r="AQ29" i="29"/>
  <c r="AS28" i="29"/>
  <c r="AR28" i="29"/>
  <c r="AQ28" i="29"/>
  <c r="AS27" i="29"/>
  <c r="AR27" i="29"/>
  <c r="AQ27" i="29"/>
  <c r="AS26" i="29"/>
  <c r="AR26" i="29"/>
  <c r="AQ26" i="29"/>
  <c r="AS25" i="29"/>
  <c r="AR25" i="29"/>
  <c r="AQ25" i="29"/>
  <c r="AS24" i="29"/>
  <c r="AR24" i="29"/>
  <c r="AQ24" i="29"/>
  <c r="AS23" i="29"/>
  <c r="AR23" i="29"/>
  <c r="AQ23" i="29"/>
  <c r="AS22" i="29"/>
  <c r="AR22" i="29"/>
  <c r="AQ22" i="29"/>
  <c r="AS21" i="29"/>
  <c r="AR21" i="29"/>
  <c r="AQ21" i="29"/>
  <c r="AS20" i="29"/>
  <c r="AR20" i="29"/>
  <c r="AQ20" i="29"/>
  <c r="AS19" i="29"/>
  <c r="AR19" i="29"/>
  <c r="AQ19" i="29"/>
  <c r="AS18" i="29"/>
  <c r="AR18" i="29"/>
  <c r="AQ18" i="29"/>
  <c r="AS17" i="29"/>
  <c r="AR17" i="29"/>
  <c r="AQ17" i="29"/>
  <c r="AS16" i="29"/>
  <c r="AR16" i="29"/>
  <c r="AQ16" i="29"/>
  <c r="AS15" i="29"/>
  <c r="AR15" i="29"/>
  <c r="AQ15" i="29"/>
  <c r="AO41" i="29"/>
  <c r="AN41" i="29"/>
  <c r="AM41" i="29"/>
  <c r="AO40" i="29"/>
  <c r="AN40" i="29"/>
  <c r="AM40" i="29"/>
  <c r="AO39" i="29"/>
  <c r="AN39" i="29"/>
  <c r="AM39" i="29"/>
  <c r="AO38" i="29"/>
  <c r="AN38" i="29"/>
  <c r="AM38" i="29"/>
  <c r="AO37" i="29"/>
  <c r="AN37" i="29"/>
  <c r="AM37" i="29"/>
  <c r="AO36" i="29"/>
  <c r="AN36" i="29"/>
  <c r="AM36" i="29"/>
  <c r="AO35" i="29"/>
  <c r="AN35" i="29"/>
  <c r="AM35" i="29"/>
  <c r="AO34" i="29"/>
  <c r="AN34" i="29"/>
  <c r="AM34" i="29"/>
  <c r="AO33" i="29"/>
  <c r="AN33" i="29"/>
  <c r="AM33" i="29"/>
  <c r="AO32" i="29"/>
  <c r="AN32" i="29"/>
  <c r="AM32" i="29"/>
  <c r="AO31" i="29"/>
  <c r="AN31" i="29"/>
  <c r="AM31" i="29"/>
  <c r="AO30" i="29"/>
  <c r="AN30" i="29"/>
  <c r="AM30" i="29"/>
  <c r="AO29" i="29"/>
  <c r="AN29" i="29"/>
  <c r="AM29" i="29"/>
  <c r="AO28" i="29"/>
  <c r="AN28" i="29"/>
  <c r="AM28" i="29"/>
  <c r="AO27" i="29"/>
  <c r="AN27" i="29"/>
  <c r="AM27" i="29"/>
  <c r="AO26" i="29"/>
  <c r="AN26" i="29"/>
  <c r="AM26" i="29"/>
  <c r="AO25" i="29"/>
  <c r="AN25" i="29"/>
  <c r="AM25" i="29"/>
  <c r="AO24" i="29"/>
  <c r="AN24" i="29"/>
  <c r="AM24" i="29"/>
  <c r="AO23" i="29"/>
  <c r="AN23" i="29"/>
  <c r="AM23" i="29"/>
  <c r="AO22" i="29"/>
  <c r="AN22" i="29"/>
  <c r="AM22" i="29"/>
  <c r="AO21" i="29"/>
  <c r="AN21" i="29"/>
  <c r="AM21" i="29"/>
  <c r="AO20" i="29"/>
  <c r="AN20" i="29"/>
  <c r="AM20" i="29"/>
  <c r="AO19" i="29"/>
  <c r="AN19" i="29"/>
  <c r="AM19" i="29"/>
  <c r="AO18" i="29"/>
  <c r="AN18" i="29"/>
  <c r="AM18" i="29"/>
  <c r="AO17" i="29"/>
  <c r="AN17" i="29"/>
  <c r="AM17" i="29"/>
  <c r="AO16" i="29"/>
  <c r="AN16" i="29"/>
  <c r="AM16" i="29"/>
  <c r="AO15" i="29"/>
  <c r="AN15" i="29"/>
  <c r="AM15" i="29"/>
  <c r="AK41" i="29"/>
  <c r="AJ41" i="29"/>
  <c r="AI41" i="29"/>
  <c r="AK40" i="29"/>
  <c r="AJ40" i="29"/>
  <c r="AI40" i="29"/>
  <c r="AK39" i="29"/>
  <c r="AJ39" i="29"/>
  <c r="AI39" i="29"/>
  <c r="AK38" i="29"/>
  <c r="AJ38" i="29"/>
  <c r="AI38" i="29"/>
  <c r="AK37" i="29"/>
  <c r="AJ37" i="29"/>
  <c r="AI37" i="29"/>
  <c r="AK36" i="29"/>
  <c r="AJ36" i="29"/>
  <c r="AI36" i="29"/>
  <c r="AK35" i="29"/>
  <c r="AJ35" i="29"/>
  <c r="AI35" i="29"/>
  <c r="AK34" i="29"/>
  <c r="AJ34" i="29"/>
  <c r="AI34" i="29"/>
  <c r="AK33" i="29"/>
  <c r="AJ33" i="29"/>
  <c r="AI33" i="29"/>
  <c r="AK32" i="29"/>
  <c r="AJ32" i="29"/>
  <c r="AI32" i="29"/>
  <c r="AK31" i="29"/>
  <c r="AJ31" i="29"/>
  <c r="AI31" i="29"/>
  <c r="AK30" i="29"/>
  <c r="AJ30" i="29"/>
  <c r="AI30" i="29"/>
  <c r="AK29" i="29"/>
  <c r="AJ29" i="29"/>
  <c r="AI29" i="29"/>
  <c r="AK28" i="29"/>
  <c r="AJ28" i="29"/>
  <c r="AI28" i="29"/>
  <c r="AK27" i="29"/>
  <c r="AJ27" i="29"/>
  <c r="AI27" i="29"/>
  <c r="AK26" i="29"/>
  <c r="AJ26" i="29"/>
  <c r="AI26" i="29"/>
  <c r="AK25" i="29"/>
  <c r="AJ25" i="29"/>
  <c r="AI25" i="29"/>
  <c r="AK24" i="29"/>
  <c r="AJ24" i="29"/>
  <c r="AI24" i="29"/>
  <c r="AK23" i="29"/>
  <c r="AJ23" i="29"/>
  <c r="AI23" i="29"/>
  <c r="AK22" i="29"/>
  <c r="AJ22" i="29"/>
  <c r="AI22" i="29"/>
  <c r="AK21" i="29"/>
  <c r="AJ21" i="29"/>
  <c r="AI21" i="29"/>
  <c r="AK20" i="29"/>
  <c r="AJ20" i="29"/>
  <c r="AI20" i="29"/>
  <c r="AK19" i="29"/>
  <c r="AJ19" i="29"/>
  <c r="AI19" i="29"/>
  <c r="AK18" i="29"/>
  <c r="AJ18" i="29"/>
  <c r="AI18" i="29"/>
  <c r="AK17" i="29"/>
  <c r="AJ17" i="29"/>
  <c r="AI17" i="29"/>
  <c r="AK16" i="29"/>
  <c r="AJ16" i="29"/>
  <c r="AI16" i="29"/>
  <c r="AK15" i="29"/>
  <c r="AJ15" i="29"/>
  <c r="AI15" i="29"/>
  <c r="AG41" i="29"/>
  <c r="AF41" i="29"/>
  <c r="AG40" i="29"/>
  <c r="AF40" i="29"/>
  <c r="AG39" i="29"/>
  <c r="AF39" i="29"/>
  <c r="AG38" i="29"/>
  <c r="AF38" i="29"/>
  <c r="AG37" i="29"/>
  <c r="AF37" i="29"/>
  <c r="AG36" i="29"/>
  <c r="AF36" i="29"/>
  <c r="AG35" i="29"/>
  <c r="AF35" i="29"/>
  <c r="AG34" i="29"/>
  <c r="AF34" i="29"/>
  <c r="AG33" i="29"/>
  <c r="AF33" i="29"/>
  <c r="AG32" i="29"/>
  <c r="AF32" i="29"/>
  <c r="AG31" i="29"/>
  <c r="AF31" i="29"/>
  <c r="AG30" i="29"/>
  <c r="AF30" i="29"/>
  <c r="AG29" i="29"/>
  <c r="AF29" i="29"/>
  <c r="AG28" i="29"/>
  <c r="AF28" i="29"/>
  <c r="AG27" i="29"/>
  <c r="AF27" i="29"/>
  <c r="AG26" i="29"/>
  <c r="AF26" i="29"/>
  <c r="AG25" i="29"/>
  <c r="AF25" i="29"/>
  <c r="AG24" i="29"/>
  <c r="AF24" i="29"/>
  <c r="AG23" i="29"/>
  <c r="AF23" i="29"/>
  <c r="AG22" i="29"/>
  <c r="AF22" i="29"/>
  <c r="AG21" i="29"/>
  <c r="AF21" i="29"/>
  <c r="AG20" i="29"/>
  <c r="AF20" i="29"/>
  <c r="AG19" i="29"/>
  <c r="AF19" i="29"/>
  <c r="AG18" i="29"/>
  <c r="AF18" i="29"/>
  <c r="AG17" i="29"/>
  <c r="AF17" i="29"/>
  <c r="AG16" i="29"/>
  <c r="AF16" i="29"/>
  <c r="AG15" i="29"/>
  <c r="AF15" i="29"/>
  <c r="AE41" i="29"/>
  <c r="AE40" i="29"/>
  <c r="AE39" i="29"/>
  <c r="AE38" i="29"/>
  <c r="AE37" i="29"/>
  <c r="AE36" i="29"/>
  <c r="AE35" i="29"/>
  <c r="AE34" i="29"/>
  <c r="AE33" i="29"/>
  <c r="AE32" i="29"/>
  <c r="AE31" i="29"/>
  <c r="AE30" i="29"/>
  <c r="AE29" i="29"/>
  <c r="AE28" i="29"/>
  <c r="AE27" i="29"/>
  <c r="AE26" i="29"/>
  <c r="AE25" i="29"/>
  <c r="AE24" i="29"/>
  <c r="AE23" i="29"/>
  <c r="AE22" i="29"/>
  <c r="AE21" i="29"/>
  <c r="AE20" i="29"/>
  <c r="AE19" i="29"/>
  <c r="AE18" i="29"/>
  <c r="AE17" i="29"/>
  <c r="AE16" i="29"/>
  <c r="AE15" i="29"/>
  <c r="AB94" i="27"/>
  <c r="AA94" i="27"/>
  <c r="Z94" i="27"/>
  <c r="AB93" i="27"/>
  <c r="AA93" i="27"/>
  <c r="Z93" i="27"/>
  <c r="AB90" i="27"/>
  <c r="AA90" i="27"/>
  <c r="Z90" i="27"/>
  <c r="AB89" i="27"/>
  <c r="AA89" i="27"/>
  <c r="Z89" i="27"/>
  <c r="AB88" i="27"/>
  <c r="AA88" i="27"/>
  <c r="Z88" i="27"/>
  <c r="AB87" i="27"/>
  <c r="AA87" i="27"/>
  <c r="Z87" i="27"/>
  <c r="X94" i="27"/>
  <c r="W94" i="27"/>
  <c r="V94" i="27"/>
  <c r="X93" i="27"/>
  <c r="W93" i="27"/>
  <c r="V93" i="27"/>
  <c r="X90" i="27"/>
  <c r="W90" i="27"/>
  <c r="V90" i="27"/>
  <c r="X89" i="27"/>
  <c r="W89" i="27"/>
  <c r="V89" i="27"/>
  <c r="X88" i="27"/>
  <c r="W88" i="27"/>
  <c r="V88" i="27"/>
  <c r="X87" i="27"/>
  <c r="W87" i="27"/>
  <c r="V87" i="27"/>
  <c r="T94" i="27"/>
  <c r="S94" i="27"/>
  <c r="R94" i="27"/>
  <c r="T93" i="27"/>
  <c r="S93" i="27"/>
  <c r="R93" i="27"/>
  <c r="T90" i="27"/>
  <c r="S90" i="27"/>
  <c r="R90" i="27"/>
  <c r="T89" i="27"/>
  <c r="S89" i="27"/>
  <c r="R89" i="27"/>
  <c r="T88" i="27"/>
  <c r="S88" i="27"/>
  <c r="R88" i="27"/>
  <c r="T87" i="27"/>
  <c r="S87" i="27"/>
  <c r="R87" i="27"/>
  <c r="P94" i="27"/>
  <c r="O94" i="27"/>
  <c r="N94" i="27"/>
  <c r="P93" i="27"/>
  <c r="O93" i="27"/>
  <c r="N93" i="27"/>
  <c r="P90" i="27"/>
  <c r="O90" i="27"/>
  <c r="N90" i="27"/>
  <c r="P89" i="27"/>
  <c r="O89" i="27"/>
  <c r="N89" i="27"/>
  <c r="P88" i="27"/>
  <c r="O88" i="27"/>
  <c r="N88" i="27"/>
  <c r="P87" i="27"/>
  <c r="O87" i="27"/>
  <c r="N87" i="27"/>
  <c r="L94" i="27"/>
  <c r="K94" i="27"/>
  <c r="J94" i="27"/>
  <c r="L93" i="27"/>
  <c r="K93" i="27"/>
  <c r="J93" i="27"/>
  <c r="L90" i="27"/>
  <c r="K90" i="27"/>
  <c r="J90" i="27"/>
  <c r="L89" i="27"/>
  <c r="K89" i="27"/>
  <c r="J89" i="27"/>
  <c r="L88" i="27"/>
  <c r="K88" i="27"/>
  <c r="J88" i="27"/>
  <c r="L87" i="27"/>
  <c r="K87" i="27"/>
  <c r="J87" i="27"/>
  <c r="H94" i="27"/>
  <c r="G94" i="27"/>
  <c r="F94" i="27"/>
  <c r="H93" i="27"/>
  <c r="G93" i="27"/>
  <c r="F93" i="27"/>
  <c r="H90" i="27"/>
  <c r="G90" i="27"/>
  <c r="F90" i="27"/>
  <c r="H89" i="27"/>
  <c r="G89" i="27"/>
  <c r="F89" i="27"/>
  <c r="H88" i="27"/>
  <c r="G88" i="27"/>
  <c r="F88" i="27"/>
  <c r="H87" i="27"/>
  <c r="G87" i="27"/>
  <c r="F87" i="27"/>
  <c r="D94" i="27"/>
  <c r="C94" i="27"/>
  <c r="B94" i="27"/>
  <c r="D93" i="27"/>
  <c r="C93" i="27"/>
  <c r="B93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AB44" i="27"/>
  <c r="AA44" i="27"/>
  <c r="Z44" i="27"/>
  <c r="AB43" i="27"/>
  <c r="AA43" i="27"/>
  <c r="Z43" i="27"/>
  <c r="AB40" i="27"/>
  <c r="AA40" i="27"/>
  <c r="Z40" i="27"/>
  <c r="AB39" i="27"/>
  <c r="AA39" i="27"/>
  <c r="Z39" i="27"/>
  <c r="AB38" i="27"/>
  <c r="AA38" i="27"/>
  <c r="Z38" i="27"/>
  <c r="AB37" i="27"/>
  <c r="AA37" i="27"/>
  <c r="Z37" i="27"/>
  <c r="X44" i="27"/>
  <c r="W44" i="27"/>
  <c r="V44" i="27"/>
  <c r="X43" i="27"/>
  <c r="W43" i="27"/>
  <c r="V43" i="27"/>
  <c r="X40" i="27"/>
  <c r="W40" i="27"/>
  <c r="V40" i="27"/>
  <c r="X39" i="27"/>
  <c r="W39" i="27"/>
  <c r="V39" i="27"/>
  <c r="X38" i="27"/>
  <c r="W38" i="27"/>
  <c r="V38" i="27"/>
  <c r="X37" i="27"/>
  <c r="W37" i="27"/>
  <c r="V37" i="27"/>
  <c r="T44" i="27"/>
  <c r="S44" i="27"/>
  <c r="R44" i="27"/>
  <c r="T43" i="27"/>
  <c r="S43" i="27"/>
  <c r="R43" i="27"/>
  <c r="T40" i="27"/>
  <c r="S40" i="27"/>
  <c r="R40" i="27"/>
  <c r="T39" i="27"/>
  <c r="S39" i="27"/>
  <c r="R39" i="27"/>
  <c r="T38" i="27"/>
  <c r="S38" i="27"/>
  <c r="R38" i="27"/>
  <c r="T37" i="27"/>
  <c r="S37" i="27"/>
  <c r="R37" i="27"/>
  <c r="P44" i="27"/>
  <c r="O44" i="27"/>
  <c r="N44" i="27"/>
  <c r="P43" i="27"/>
  <c r="O43" i="27"/>
  <c r="N43" i="27"/>
  <c r="P40" i="27"/>
  <c r="O40" i="27"/>
  <c r="N40" i="27"/>
  <c r="P39" i="27"/>
  <c r="O39" i="27"/>
  <c r="N39" i="27"/>
  <c r="P38" i="27"/>
  <c r="O38" i="27"/>
  <c r="N38" i="27"/>
  <c r="P37" i="27"/>
  <c r="O37" i="27"/>
  <c r="N37" i="27"/>
  <c r="L44" i="27"/>
  <c r="K44" i="27"/>
  <c r="J44" i="27"/>
  <c r="L43" i="27"/>
  <c r="K43" i="27"/>
  <c r="J43" i="27"/>
  <c r="L40" i="27"/>
  <c r="K40" i="27"/>
  <c r="J40" i="27"/>
  <c r="L39" i="27"/>
  <c r="K39" i="27"/>
  <c r="J39" i="27"/>
  <c r="L38" i="27"/>
  <c r="K38" i="27"/>
  <c r="J38" i="27"/>
  <c r="L37" i="27"/>
  <c r="K37" i="27"/>
  <c r="J37" i="27"/>
  <c r="H44" i="27"/>
  <c r="G44" i="27"/>
  <c r="F44" i="27"/>
  <c r="H43" i="27"/>
  <c r="G43" i="27"/>
  <c r="F43" i="27"/>
  <c r="H40" i="27"/>
  <c r="G40" i="27"/>
  <c r="F40" i="27"/>
  <c r="H39" i="27"/>
  <c r="G39" i="27"/>
  <c r="F39" i="27"/>
  <c r="H38" i="27"/>
  <c r="G38" i="27"/>
  <c r="F38" i="27"/>
  <c r="H37" i="27"/>
  <c r="G37" i="27"/>
  <c r="F37" i="27"/>
  <c r="D44" i="27"/>
  <c r="C44" i="27"/>
  <c r="B44" i="27"/>
  <c r="D43" i="27"/>
  <c r="C43" i="27"/>
  <c r="B43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BE63" i="25"/>
  <c r="BD63" i="25"/>
  <c r="BC63" i="25"/>
  <c r="BA87" i="25"/>
  <c r="AZ87" i="25"/>
  <c r="AY87" i="25"/>
  <c r="BA86" i="25"/>
  <c r="AZ86" i="25"/>
  <c r="AY86" i="25"/>
  <c r="BA85" i="25"/>
  <c r="AZ85" i="25"/>
  <c r="AY85" i="25"/>
  <c r="BA84" i="25"/>
  <c r="AZ84" i="25"/>
  <c r="AY84" i="25"/>
  <c r="BA83" i="25"/>
  <c r="AZ83" i="25"/>
  <c r="AY83" i="25"/>
  <c r="BA82" i="25"/>
  <c r="AZ82" i="25"/>
  <c r="AY82" i="25"/>
  <c r="BA81" i="25"/>
  <c r="AZ81" i="25"/>
  <c r="AY81" i="25"/>
  <c r="BA80" i="25"/>
  <c r="AZ80" i="25"/>
  <c r="AY80" i="25"/>
  <c r="BA79" i="25"/>
  <c r="AZ79" i="25"/>
  <c r="AY79" i="25"/>
  <c r="BA78" i="25"/>
  <c r="AZ78" i="25"/>
  <c r="AY78" i="25"/>
  <c r="BA77" i="25"/>
  <c r="AZ77" i="25"/>
  <c r="AY77" i="25"/>
  <c r="BA76" i="25"/>
  <c r="AZ76" i="25"/>
  <c r="AY76" i="25"/>
  <c r="BA75" i="25"/>
  <c r="AZ75" i="25"/>
  <c r="AY75" i="25"/>
  <c r="BA74" i="25"/>
  <c r="AZ74" i="25"/>
  <c r="AY74" i="25"/>
  <c r="BA73" i="25"/>
  <c r="AZ73" i="25"/>
  <c r="AY73" i="25"/>
  <c r="BA72" i="25"/>
  <c r="AZ72" i="25"/>
  <c r="AY72" i="25"/>
  <c r="BA71" i="25"/>
  <c r="AZ71" i="25"/>
  <c r="AY71" i="25"/>
  <c r="BA70" i="25"/>
  <c r="AZ70" i="25"/>
  <c r="AY70" i="25"/>
  <c r="BA69" i="25"/>
  <c r="AZ69" i="25"/>
  <c r="AY69" i="25"/>
  <c r="BA68" i="25"/>
  <c r="AZ68" i="25"/>
  <c r="AY68" i="25"/>
  <c r="BA67" i="25"/>
  <c r="AZ67" i="25"/>
  <c r="AY67" i="25"/>
  <c r="BA66" i="25"/>
  <c r="AZ66" i="25"/>
  <c r="AY66" i="25"/>
  <c r="BA65" i="25"/>
  <c r="AZ65" i="25"/>
  <c r="AY65" i="25"/>
  <c r="BA64" i="25"/>
  <c r="AZ64" i="25"/>
  <c r="AY64" i="25"/>
  <c r="BA63" i="25"/>
  <c r="AZ63" i="25"/>
  <c r="AY63" i="25"/>
  <c r="BA62" i="25"/>
  <c r="AZ62" i="25"/>
  <c r="AY62" i="25"/>
  <c r="BA61" i="25"/>
  <c r="AZ61" i="25"/>
  <c r="AY61" i="25"/>
  <c r="AW87" i="25"/>
  <c r="AV87" i="25"/>
  <c r="AU87" i="25"/>
  <c r="AW86" i="25"/>
  <c r="AV86" i="25"/>
  <c r="AU86" i="25"/>
  <c r="AW85" i="25"/>
  <c r="AV85" i="25"/>
  <c r="AU85" i="25"/>
  <c r="AW84" i="25"/>
  <c r="AV84" i="25"/>
  <c r="AU84" i="25"/>
  <c r="AW83" i="25"/>
  <c r="AV83" i="25"/>
  <c r="AU83" i="25"/>
  <c r="AW82" i="25"/>
  <c r="AV82" i="25"/>
  <c r="AU82" i="25"/>
  <c r="AW81" i="25"/>
  <c r="AV81" i="25"/>
  <c r="AU81" i="25"/>
  <c r="AW80" i="25"/>
  <c r="AV80" i="25"/>
  <c r="AU80" i="25"/>
  <c r="AW79" i="25"/>
  <c r="AV79" i="25"/>
  <c r="AU79" i="25"/>
  <c r="AW78" i="25"/>
  <c r="AV78" i="25"/>
  <c r="AU78" i="25"/>
  <c r="AW77" i="25"/>
  <c r="AV77" i="25"/>
  <c r="AU77" i="25"/>
  <c r="AW76" i="25"/>
  <c r="AV76" i="25"/>
  <c r="AU76" i="25"/>
  <c r="AW75" i="25"/>
  <c r="AV75" i="25"/>
  <c r="AU75" i="25"/>
  <c r="AW74" i="25"/>
  <c r="AV74" i="25"/>
  <c r="AU74" i="25"/>
  <c r="AW73" i="25"/>
  <c r="AV73" i="25"/>
  <c r="AU73" i="25"/>
  <c r="AW72" i="25"/>
  <c r="AV72" i="25"/>
  <c r="AU72" i="25"/>
  <c r="AW71" i="25"/>
  <c r="AV71" i="25"/>
  <c r="AU71" i="25"/>
  <c r="AW70" i="25"/>
  <c r="AV70" i="25"/>
  <c r="AU70" i="25"/>
  <c r="AW69" i="25"/>
  <c r="AV69" i="25"/>
  <c r="AU69" i="25"/>
  <c r="AW68" i="25"/>
  <c r="AV68" i="25"/>
  <c r="AU68" i="25"/>
  <c r="AW67" i="25"/>
  <c r="AV67" i="25"/>
  <c r="AU67" i="25"/>
  <c r="AW66" i="25"/>
  <c r="AV66" i="25"/>
  <c r="AU66" i="25"/>
  <c r="AW65" i="25"/>
  <c r="AV65" i="25"/>
  <c r="AU65" i="25"/>
  <c r="AW64" i="25"/>
  <c r="AV64" i="25"/>
  <c r="AU64" i="25"/>
  <c r="AW63" i="25"/>
  <c r="AV63" i="25"/>
  <c r="AU63" i="25"/>
  <c r="AW62" i="25"/>
  <c r="AV62" i="25"/>
  <c r="AU62" i="25"/>
  <c r="AW61" i="25"/>
  <c r="AV61" i="25"/>
  <c r="AU61" i="25"/>
  <c r="AS87" i="25"/>
  <c r="AR87" i="25"/>
  <c r="AQ87" i="25"/>
  <c r="AS86" i="25"/>
  <c r="AR86" i="25"/>
  <c r="AQ86" i="25"/>
  <c r="AS85" i="25"/>
  <c r="AR85" i="25"/>
  <c r="AQ85" i="25"/>
  <c r="AS84" i="25"/>
  <c r="AR84" i="25"/>
  <c r="AQ84" i="25"/>
  <c r="AS83" i="25"/>
  <c r="AR83" i="25"/>
  <c r="AQ83" i="25"/>
  <c r="AS82" i="25"/>
  <c r="AR82" i="25"/>
  <c r="AQ82" i="25"/>
  <c r="AS81" i="25"/>
  <c r="AR81" i="25"/>
  <c r="AQ81" i="25"/>
  <c r="AS80" i="25"/>
  <c r="AR80" i="25"/>
  <c r="AQ80" i="25"/>
  <c r="AS79" i="25"/>
  <c r="AR79" i="25"/>
  <c r="AQ79" i="25"/>
  <c r="AS78" i="25"/>
  <c r="AR78" i="25"/>
  <c r="AQ78" i="25"/>
  <c r="AS77" i="25"/>
  <c r="AR77" i="25"/>
  <c r="AQ77" i="25"/>
  <c r="AS76" i="25"/>
  <c r="AR76" i="25"/>
  <c r="AQ76" i="25"/>
  <c r="AS75" i="25"/>
  <c r="AR75" i="25"/>
  <c r="AQ75" i="25"/>
  <c r="AS74" i="25"/>
  <c r="AR74" i="25"/>
  <c r="AQ74" i="25"/>
  <c r="AS73" i="25"/>
  <c r="AR73" i="25"/>
  <c r="AQ73" i="25"/>
  <c r="AS72" i="25"/>
  <c r="AR72" i="25"/>
  <c r="AQ72" i="25"/>
  <c r="AS71" i="25"/>
  <c r="AR71" i="25"/>
  <c r="AQ71" i="25"/>
  <c r="AS70" i="25"/>
  <c r="AR70" i="25"/>
  <c r="AQ70" i="25"/>
  <c r="AS69" i="25"/>
  <c r="AR69" i="25"/>
  <c r="AQ69" i="25"/>
  <c r="AS68" i="25"/>
  <c r="AR68" i="25"/>
  <c r="AQ68" i="25"/>
  <c r="AS67" i="25"/>
  <c r="AR67" i="25"/>
  <c r="AQ67" i="25"/>
  <c r="AS66" i="25"/>
  <c r="AR66" i="25"/>
  <c r="AQ66" i="25"/>
  <c r="AS65" i="25"/>
  <c r="AR65" i="25"/>
  <c r="AQ65" i="25"/>
  <c r="AS64" i="25"/>
  <c r="AR64" i="25"/>
  <c r="AQ64" i="25"/>
  <c r="AS63" i="25"/>
  <c r="AR63" i="25"/>
  <c r="AQ63" i="25"/>
  <c r="AS62" i="25"/>
  <c r="AR62" i="25"/>
  <c r="AQ62" i="25"/>
  <c r="AS61" i="25"/>
  <c r="AR61" i="25"/>
  <c r="AQ61" i="25"/>
  <c r="AO87" i="25"/>
  <c r="AN87" i="25"/>
  <c r="AM87" i="25"/>
  <c r="AO86" i="25"/>
  <c r="AN86" i="25"/>
  <c r="AM86" i="25"/>
  <c r="AO85" i="25"/>
  <c r="AN85" i="25"/>
  <c r="AM85" i="25"/>
  <c r="AO84" i="25"/>
  <c r="AN84" i="25"/>
  <c r="AM84" i="25"/>
  <c r="AO83" i="25"/>
  <c r="AN83" i="25"/>
  <c r="AM83" i="25"/>
  <c r="AO82" i="25"/>
  <c r="AN82" i="25"/>
  <c r="AM82" i="25"/>
  <c r="AO81" i="25"/>
  <c r="AN81" i="25"/>
  <c r="AM81" i="25"/>
  <c r="AO80" i="25"/>
  <c r="AN80" i="25"/>
  <c r="AM80" i="25"/>
  <c r="AO79" i="25"/>
  <c r="AN79" i="25"/>
  <c r="AM79" i="25"/>
  <c r="AO78" i="25"/>
  <c r="AN78" i="25"/>
  <c r="AM78" i="25"/>
  <c r="AO77" i="25"/>
  <c r="AN77" i="25"/>
  <c r="AM77" i="25"/>
  <c r="AO76" i="25"/>
  <c r="AN76" i="25"/>
  <c r="AM76" i="25"/>
  <c r="AO75" i="25"/>
  <c r="AN75" i="25"/>
  <c r="AM75" i="25"/>
  <c r="AO74" i="25"/>
  <c r="AN74" i="25"/>
  <c r="AM74" i="25"/>
  <c r="AO73" i="25"/>
  <c r="AN73" i="25"/>
  <c r="AM73" i="25"/>
  <c r="AO72" i="25"/>
  <c r="AN72" i="25"/>
  <c r="AM72" i="25"/>
  <c r="AO71" i="25"/>
  <c r="AN71" i="25"/>
  <c r="AM71" i="25"/>
  <c r="AO70" i="25"/>
  <c r="AN70" i="25"/>
  <c r="AM70" i="25"/>
  <c r="AO69" i="25"/>
  <c r="AN69" i="25"/>
  <c r="AM69" i="25"/>
  <c r="AO68" i="25"/>
  <c r="AN68" i="25"/>
  <c r="AM68" i="25"/>
  <c r="AO67" i="25"/>
  <c r="AN67" i="25"/>
  <c r="AM67" i="25"/>
  <c r="AO66" i="25"/>
  <c r="AN66" i="25"/>
  <c r="AM66" i="25"/>
  <c r="AO65" i="25"/>
  <c r="AN65" i="25"/>
  <c r="AM65" i="25"/>
  <c r="AO64" i="25"/>
  <c r="AN64" i="25"/>
  <c r="AM64" i="25"/>
  <c r="AO63" i="25"/>
  <c r="AN63" i="25"/>
  <c r="AM63" i="25"/>
  <c r="AO62" i="25"/>
  <c r="AN62" i="25"/>
  <c r="AM62" i="25"/>
  <c r="AO61" i="25"/>
  <c r="AN61" i="25"/>
  <c r="AM61" i="25"/>
  <c r="AK87" i="25"/>
  <c r="AJ87" i="25"/>
  <c r="AI87" i="25"/>
  <c r="AK86" i="25"/>
  <c r="AJ86" i="25"/>
  <c r="AI86" i="25"/>
  <c r="AK85" i="25"/>
  <c r="AJ85" i="25"/>
  <c r="AI85" i="25"/>
  <c r="AK84" i="25"/>
  <c r="AJ84" i="25"/>
  <c r="AI84" i="25"/>
  <c r="AK83" i="25"/>
  <c r="AJ83" i="25"/>
  <c r="AI83" i="25"/>
  <c r="AK82" i="25"/>
  <c r="AJ82" i="25"/>
  <c r="AI82" i="25"/>
  <c r="AK81" i="25"/>
  <c r="AJ81" i="25"/>
  <c r="AI81" i="25"/>
  <c r="AK80" i="25"/>
  <c r="AJ80" i="25"/>
  <c r="AI80" i="25"/>
  <c r="AK79" i="25"/>
  <c r="AJ79" i="25"/>
  <c r="AI79" i="25"/>
  <c r="AK78" i="25"/>
  <c r="AJ78" i="25"/>
  <c r="AI78" i="25"/>
  <c r="AK77" i="25"/>
  <c r="AJ77" i="25"/>
  <c r="AI77" i="25"/>
  <c r="AK76" i="25"/>
  <c r="AJ76" i="25"/>
  <c r="AI76" i="25"/>
  <c r="AK75" i="25"/>
  <c r="AJ75" i="25"/>
  <c r="AI75" i="25"/>
  <c r="AK74" i="25"/>
  <c r="AJ74" i="25"/>
  <c r="AI74" i="25"/>
  <c r="AK73" i="25"/>
  <c r="AJ73" i="25"/>
  <c r="AI73" i="25"/>
  <c r="AK72" i="25"/>
  <c r="AJ72" i="25"/>
  <c r="AI72" i="25"/>
  <c r="AK71" i="25"/>
  <c r="AJ71" i="25"/>
  <c r="AI71" i="25"/>
  <c r="AK70" i="25"/>
  <c r="AJ70" i="25"/>
  <c r="AI70" i="25"/>
  <c r="AK69" i="25"/>
  <c r="AJ69" i="25"/>
  <c r="AI69" i="25"/>
  <c r="AK68" i="25"/>
  <c r="AJ68" i="25"/>
  <c r="AI68" i="25"/>
  <c r="AK67" i="25"/>
  <c r="AJ67" i="25"/>
  <c r="AI67" i="25"/>
  <c r="AK66" i="25"/>
  <c r="AJ66" i="25"/>
  <c r="AI66" i="25"/>
  <c r="AK65" i="25"/>
  <c r="AJ65" i="25"/>
  <c r="AI65" i="25"/>
  <c r="AK64" i="25"/>
  <c r="AJ64" i="25"/>
  <c r="AI64" i="25"/>
  <c r="AK63" i="25"/>
  <c r="AJ63" i="25"/>
  <c r="AI63" i="25"/>
  <c r="AK62" i="25"/>
  <c r="AJ62" i="25"/>
  <c r="AI62" i="25"/>
  <c r="AK61" i="25"/>
  <c r="AJ61" i="25"/>
  <c r="AI61" i="25"/>
  <c r="AG87" i="25"/>
  <c r="AF87" i="25"/>
  <c r="AG86" i="25"/>
  <c r="AF86" i="25"/>
  <c r="AG85" i="25"/>
  <c r="AF85" i="25"/>
  <c r="AG84" i="25"/>
  <c r="AF84" i="25"/>
  <c r="AG83" i="25"/>
  <c r="AF83" i="25"/>
  <c r="AG82" i="25"/>
  <c r="AF82" i="25"/>
  <c r="AG81" i="25"/>
  <c r="AF81" i="25"/>
  <c r="AG80" i="25"/>
  <c r="AF80" i="25"/>
  <c r="AG79" i="25"/>
  <c r="AF79" i="25"/>
  <c r="AG78" i="25"/>
  <c r="AF78" i="25"/>
  <c r="AG77" i="25"/>
  <c r="AF77" i="25"/>
  <c r="AG76" i="25"/>
  <c r="AF76" i="25"/>
  <c r="AG75" i="25"/>
  <c r="AF75" i="25"/>
  <c r="AG74" i="25"/>
  <c r="AF74" i="25"/>
  <c r="AG73" i="25"/>
  <c r="AF73" i="25"/>
  <c r="AG72" i="25"/>
  <c r="AF72" i="25"/>
  <c r="AG71" i="25"/>
  <c r="AF71" i="25"/>
  <c r="AG70" i="25"/>
  <c r="AF70" i="25"/>
  <c r="AG69" i="25"/>
  <c r="AF69" i="25"/>
  <c r="AG68" i="25"/>
  <c r="AF68" i="25"/>
  <c r="AG67" i="25"/>
  <c r="AF67" i="25"/>
  <c r="AG66" i="25"/>
  <c r="AF66" i="25"/>
  <c r="AG65" i="25"/>
  <c r="AF65" i="25"/>
  <c r="AG64" i="25"/>
  <c r="AF64" i="25"/>
  <c r="AG63" i="25"/>
  <c r="AF63" i="25"/>
  <c r="AG62" i="25"/>
  <c r="AF62" i="25"/>
  <c r="AG61" i="25"/>
  <c r="AF61" i="25"/>
  <c r="AE87" i="25"/>
  <c r="AE86" i="25"/>
  <c r="AE85" i="25"/>
  <c r="AE84" i="25"/>
  <c r="AE83" i="25"/>
  <c r="AE82" i="25"/>
  <c r="AE81" i="25"/>
  <c r="AE80" i="25"/>
  <c r="AE79" i="25"/>
  <c r="AE78" i="25"/>
  <c r="AE77" i="25"/>
  <c r="AE76" i="25"/>
  <c r="AE75" i="25"/>
  <c r="AE74" i="25"/>
  <c r="AE73" i="25"/>
  <c r="AE72" i="25"/>
  <c r="AE71" i="25"/>
  <c r="AE70" i="25"/>
  <c r="AE69" i="25"/>
  <c r="AE68" i="25"/>
  <c r="AE67" i="25"/>
  <c r="AE66" i="25"/>
  <c r="AE65" i="25"/>
  <c r="AE64" i="25"/>
  <c r="AE63" i="25"/>
  <c r="AE62" i="25"/>
  <c r="AE61" i="25"/>
  <c r="BE17" i="25"/>
  <c r="BD17" i="25"/>
  <c r="BA41" i="25"/>
  <c r="AZ41" i="25"/>
  <c r="AY41" i="25"/>
  <c r="BA40" i="25"/>
  <c r="AZ40" i="25"/>
  <c r="AY40" i="25"/>
  <c r="BA39" i="25"/>
  <c r="AZ39" i="25"/>
  <c r="AY39" i="25"/>
  <c r="BA38" i="25"/>
  <c r="AZ38" i="25"/>
  <c r="AY38" i="25"/>
  <c r="BA37" i="25"/>
  <c r="AZ37" i="25"/>
  <c r="AY37" i="25"/>
  <c r="BA36" i="25"/>
  <c r="AZ36" i="25"/>
  <c r="AY36" i="25"/>
  <c r="BA35" i="25"/>
  <c r="AZ35" i="25"/>
  <c r="AY35" i="25"/>
  <c r="BA34" i="25"/>
  <c r="AZ34" i="25"/>
  <c r="AY34" i="25"/>
  <c r="BA33" i="25"/>
  <c r="AZ33" i="25"/>
  <c r="AY33" i="25"/>
  <c r="BA32" i="25"/>
  <c r="AZ32" i="25"/>
  <c r="AY32" i="25"/>
  <c r="BA31" i="25"/>
  <c r="AZ31" i="25"/>
  <c r="AY31" i="25"/>
  <c r="BA30" i="25"/>
  <c r="AZ30" i="25"/>
  <c r="AY30" i="25"/>
  <c r="BA29" i="25"/>
  <c r="AZ29" i="25"/>
  <c r="AY29" i="25"/>
  <c r="BA28" i="25"/>
  <c r="AZ28" i="25"/>
  <c r="AY28" i="25"/>
  <c r="BA27" i="25"/>
  <c r="AZ27" i="25"/>
  <c r="AY27" i="25"/>
  <c r="BA26" i="25"/>
  <c r="AZ26" i="25"/>
  <c r="AY26" i="25"/>
  <c r="BA25" i="25"/>
  <c r="AZ25" i="25"/>
  <c r="AY25" i="25"/>
  <c r="BA24" i="25"/>
  <c r="AZ24" i="25"/>
  <c r="AY24" i="25"/>
  <c r="BA23" i="25"/>
  <c r="AZ23" i="25"/>
  <c r="AY23" i="25"/>
  <c r="BA22" i="25"/>
  <c r="AZ22" i="25"/>
  <c r="AY22" i="25"/>
  <c r="BA21" i="25"/>
  <c r="AZ21" i="25"/>
  <c r="AY21" i="25"/>
  <c r="BA20" i="25"/>
  <c r="AZ20" i="25"/>
  <c r="AY20" i="25"/>
  <c r="BA19" i="25"/>
  <c r="AZ19" i="25"/>
  <c r="AY19" i="25"/>
  <c r="BA18" i="25"/>
  <c r="AZ18" i="25"/>
  <c r="AY18" i="25"/>
  <c r="BA17" i="25"/>
  <c r="AZ17" i="25"/>
  <c r="AY17" i="25"/>
  <c r="BA16" i="25"/>
  <c r="AZ16" i="25"/>
  <c r="AY16" i="25"/>
  <c r="BA15" i="25"/>
  <c r="AZ15" i="25"/>
  <c r="AY15" i="25"/>
  <c r="AW41" i="25"/>
  <c r="AV41" i="25"/>
  <c r="AU41" i="25"/>
  <c r="AW40" i="25"/>
  <c r="AV40" i="25"/>
  <c r="AU40" i="25"/>
  <c r="AW39" i="25"/>
  <c r="AV39" i="25"/>
  <c r="AU39" i="25"/>
  <c r="AW38" i="25"/>
  <c r="AV38" i="25"/>
  <c r="AU38" i="25"/>
  <c r="AW37" i="25"/>
  <c r="AV37" i="25"/>
  <c r="AU37" i="25"/>
  <c r="AW36" i="25"/>
  <c r="AV36" i="25"/>
  <c r="AU36" i="25"/>
  <c r="AW35" i="25"/>
  <c r="AV35" i="25"/>
  <c r="AU35" i="25"/>
  <c r="AW34" i="25"/>
  <c r="AV34" i="25"/>
  <c r="AU34" i="25"/>
  <c r="AW33" i="25"/>
  <c r="AV33" i="25"/>
  <c r="AU33" i="25"/>
  <c r="AW32" i="25"/>
  <c r="AV32" i="25"/>
  <c r="AU32" i="25"/>
  <c r="AW31" i="25"/>
  <c r="AV31" i="25"/>
  <c r="AU31" i="25"/>
  <c r="AW30" i="25"/>
  <c r="AV30" i="25"/>
  <c r="AU30" i="25"/>
  <c r="AW29" i="25"/>
  <c r="AV29" i="25"/>
  <c r="AU29" i="25"/>
  <c r="AW28" i="25"/>
  <c r="AV28" i="25"/>
  <c r="AU28" i="25"/>
  <c r="AW27" i="25"/>
  <c r="AV27" i="25"/>
  <c r="AU27" i="25"/>
  <c r="AW26" i="25"/>
  <c r="AV26" i="25"/>
  <c r="AU26" i="25"/>
  <c r="AW25" i="25"/>
  <c r="AV25" i="25"/>
  <c r="AU25" i="25"/>
  <c r="AW24" i="25"/>
  <c r="AV24" i="25"/>
  <c r="AU24" i="25"/>
  <c r="AW23" i="25"/>
  <c r="AV23" i="25"/>
  <c r="AU23" i="25"/>
  <c r="AW22" i="25"/>
  <c r="AV22" i="25"/>
  <c r="AU22" i="25"/>
  <c r="AW21" i="25"/>
  <c r="AV21" i="25"/>
  <c r="AU21" i="25"/>
  <c r="AW20" i="25"/>
  <c r="AV20" i="25"/>
  <c r="AU20" i="25"/>
  <c r="AW19" i="25"/>
  <c r="AV19" i="25"/>
  <c r="AU19" i="25"/>
  <c r="AW18" i="25"/>
  <c r="AV18" i="25"/>
  <c r="AU18" i="25"/>
  <c r="AW17" i="25"/>
  <c r="AV17" i="25"/>
  <c r="AU17" i="25"/>
  <c r="AW16" i="25"/>
  <c r="AV16" i="25"/>
  <c r="AU16" i="25"/>
  <c r="AW15" i="25"/>
  <c r="AV15" i="25"/>
  <c r="AU15" i="25"/>
  <c r="AS41" i="25"/>
  <c r="AR41" i="25"/>
  <c r="AQ41" i="25"/>
  <c r="AS40" i="25"/>
  <c r="AR40" i="25"/>
  <c r="AQ40" i="25"/>
  <c r="AS39" i="25"/>
  <c r="AR39" i="25"/>
  <c r="AQ39" i="25"/>
  <c r="AS38" i="25"/>
  <c r="AR38" i="25"/>
  <c r="AQ38" i="25"/>
  <c r="AS37" i="25"/>
  <c r="AR37" i="25"/>
  <c r="AQ37" i="25"/>
  <c r="AS36" i="25"/>
  <c r="AR36" i="25"/>
  <c r="AQ36" i="25"/>
  <c r="AS35" i="25"/>
  <c r="AR35" i="25"/>
  <c r="AQ35" i="25"/>
  <c r="AS34" i="25"/>
  <c r="AR34" i="25"/>
  <c r="AQ34" i="25"/>
  <c r="AS33" i="25"/>
  <c r="AR33" i="25"/>
  <c r="AQ33" i="25"/>
  <c r="AS32" i="25"/>
  <c r="AR32" i="25"/>
  <c r="AQ32" i="25"/>
  <c r="AS31" i="25"/>
  <c r="AR31" i="25"/>
  <c r="AQ31" i="25"/>
  <c r="AS30" i="25"/>
  <c r="AR30" i="25"/>
  <c r="AQ30" i="25"/>
  <c r="AS29" i="25"/>
  <c r="AR29" i="25"/>
  <c r="AQ29" i="25"/>
  <c r="AS28" i="25"/>
  <c r="AR28" i="25"/>
  <c r="AQ28" i="25"/>
  <c r="AS27" i="25"/>
  <c r="AR27" i="25"/>
  <c r="AQ27" i="25"/>
  <c r="AS26" i="25"/>
  <c r="AR26" i="25"/>
  <c r="AQ26" i="25"/>
  <c r="AS25" i="25"/>
  <c r="AR25" i="25"/>
  <c r="AQ25" i="25"/>
  <c r="AS24" i="25"/>
  <c r="AR24" i="25"/>
  <c r="AQ24" i="25"/>
  <c r="AS23" i="25"/>
  <c r="AR23" i="25"/>
  <c r="AQ23" i="25"/>
  <c r="AS22" i="25"/>
  <c r="AR22" i="25"/>
  <c r="AQ22" i="25"/>
  <c r="AS21" i="25"/>
  <c r="AR21" i="25"/>
  <c r="AQ21" i="25"/>
  <c r="AS20" i="25"/>
  <c r="AR20" i="25"/>
  <c r="AQ20" i="25"/>
  <c r="AS19" i="25"/>
  <c r="AR19" i="25"/>
  <c r="AQ19" i="25"/>
  <c r="AS18" i="25"/>
  <c r="AR18" i="25"/>
  <c r="AQ18" i="25"/>
  <c r="AS17" i="25"/>
  <c r="AR17" i="25"/>
  <c r="AQ17" i="25"/>
  <c r="AS16" i="25"/>
  <c r="AR16" i="25"/>
  <c r="AQ16" i="25"/>
  <c r="AS15" i="25"/>
  <c r="AR15" i="25"/>
  <c r="AQ15" i="25"/>
  <c r="AO41" i="25"/>
  <c r="AN41" i="25"/>
  <c r="AM41" i="25"/>
  <c r="AO40" i="25"/>
  <c r="AN40" i="25"/>
  <c r="AM40" i="25"/>
  <c r="AO39" i="25"/>
  <c r="AN39" i="25"/>
  <c r="AM39" i="25"/>
  <c r="AO38" i="25"/>
  <c r="AN38" i="25"/>
  <c r="AM38" i="25"/>
  <c r="AO37" i="25"/>
  <c r="AN37" i="25"/>
  <c r="AM37" i="25"/>
  <c r="AO36" i="25"/>
  <c r="AN36" i="25"/>
  <c r="AM36" i="25"/>
  <c r="AO35" i="25"/>
  <c r="AN35" i="25"/>
  <c r="AM35" i="25"/>
  <c r="AO34" i="25"/>
  <c r="AN34" i="25"/>
  <c r="AM34" i="25"/>
  <c r="AO33" i="25"/>
  <c r="AN33" i="25"/>
  <c r="AM33" i="25"/>
  <c r="AO32" i="25"/>
  <c r="AN32" i="25"/>
  <c r="AM32" i="25"/>
  <c r="AO31" i="25"/>
  <c r="AN31" i="25"/>
  <c r="AM31" i="25"/>
  <c r="AO30" i="25"/>
  <c r="AN30" i="25"/>
  <c r="AM30" i="25"/>
  <c r="AO29" i="25"/>
  <c r="AN29" i="25"/>
  <c r="AM29" i="25"/>
  <c r="AO28" i="25"/>
  <c r="AN28" i="25"/>
  <c r="AM28" i="25"/>
  <c r="AO27" i="25"/>
  <c r="AN27" i="25"/>
  <c r="AM27" i="25"/>
  <c r="AO26" i="25"/>
  <c r="AN26" i="25"/>
  <c r="AM26" i="25"/>
  <c r="AO25" i="25"/>
  <c r="AN25" i="25"/>
  <c r="AM25" i="25"/>
  <c r="AO24" i="25"/>
  <c r="AN24" i="25"/>
  <c r="AM24" i="25"/>
  <c r="AO23" i="25"/>
  <c r="AN23" i="25"/>
  <c r="AM23" i="25"/>
  <c r="AO22" i="25"/>
  <c r="AN22" i="25"/>
  <c r="AM22" i="25"/>
  <c r="AO21" i="25"/>
  <c r="AN21" i="25"/>
  <c r="AM21" i="25"/>
  <c r="AO20" i="25"/>
  <c r="AN20" i="25"/>
  <c r="AM20" i="25"/>
  <c r="AO19" i="25"/>
  <c r="AN19" i="25"/>
  <c r="AM19" i="25"/>
  <c r="AO18" i="25"/>
  <c r="AN18" i="25"/>
  <c r="AM18" i="25"/>
  <c r="AO17" i="25"/>
  <c r="AN17" i="25"/>
  <c r="AM17" i="25"/>
  <c r="AO16" i="25"/>
  <c r="AN16" i="25"/>
  <c r="AM16" i="25"/>
  <c r="AO15" i="25"/>
  <c r="AN15" i="25"/>
  <c r="AM15" i="25"/>
  <c r="AK41" i="25"/>
  <c r="AJ41" i="25"/>
  <c r="AI41" i="25"/>
  <c r="AK40" i="25"/>
  <c r="AJ40" i="25"/>
  <c r="AI40" i="25"/>
  <c r="AK39" i="25"/>
  <c r="AJ39" i="25"/>
  <c r="AI39" i="25"/>
  <c r="AK38" i="25"/>
  <c r="AJ38" i="25"/>
  <c r="AI38" i="25"/>
  <c r="AK37" i="25"/>
  <c r="AJ37" i="25"/>
  <c r="AI37" i="25"/>
  <c r="AK36" i="25"/>
  <c r="AJ36" i="25"/>
  <c r="AI36" i="25"/>
  <c r="AK35" i="25"/>
  <c r="AJ35" i="25"/>
  <c r="AI35" i="25"/>
  <c r="AK34" i="25"/>
  <c r="AJ34" i="25"/>
  <c r="AI34" i="25"/>
  <c r="AK33" i="25"/>
  <c r="AJ33" i="25"/>
  <c r="AI33" i="25"/>
  <c r="AK32" i="25"/>
  <c r="AJ32" i="25"/>
  <c r="AI32" i="25"/>
  <c r="AK31" i="25"/>
  <c r="AJ31" i="25"/>
  <c r="AI31" i="25"/>
  <c r="AK30" i="25"/>
  <c r="AJ30" i="25"/>
  <c r="AI30" i="25"/>
  <c r="AK29" i="25"/>
  <c r="AJ29" i="25"/>
  <c r="AI29" i="25"/>
  <c r="AK28" i="25"/>
  <c r="AJ28" i="25"/>
  <c r="AI28" i="25"/>
  <c r="AK27" i="25"/>
  <c r="AJ27" i="25"/>
  <c r="AI27" i="25"/>
  <c r="AK26" i="25"/>
  <c r="AJ26" i="25"/>
  <c r="AI26" i="25"/>
  <c r="AK25" i="25"/>
  <c r="AJ25" i="25"/>
  <c r="AI25" i="25"/>
  <c r="AK24" i="25"/>
  <c r="AJ24" i="25"/>
  <c r="AI24" i="25"/>
  <c r="AK23" i="25"/>
  <c r="AJ23" i="25"/>
  <c r="AI23" i="25"/>
  <c r="AK22" i="25"/>
  <c r="AJ22" i="25"/>
  <c r="AI22" i="25"/>
  <c r="AK21" i="25"/>
  <c r="AJ21" i="25"/>
  <c r="AI21" i="25"/>
  <c r="AK20" i="25"/>
  <c r="AJ20" i="25"/>
  <c r="AI20" i="25"/>
  <c r="AK19" i="25"/>
  <c r="AJ19" i="25"/>
  <c r="AI19" i="25"/>
  <c r="AK18" i="25"/>
  <c r="AJ18" i="25"/>
  <c r="AI18" i="25"/>
  <c r="AK17" i="25"/>
  <c r="AJ17" i="25"/>
  <c r="AI17" i="25"/>
  <c r="AK16" i="25"/>
  <c r="AJ16" i="25"/>
  <c r="AI16" i="25"/>
  <c r="AK15" i="25"/>
  <c r="AJ15" i="25"/>
  <c r="AI15" i="25"/>
  <c r="AG41" i="25"/>
  <c r="AF41" i="25"/>
  <c r="AG40" i="25"/>
  <c r="AF40" i="25"/>
  <c r="AG39" i="25"/>
  <c r="AF39" i="25"/>
  <c r="AG38" i="25"/>
  <c r="AF38" i="25"/>
  <c r="AG37" i="25"/>
  <c r="AF37" i="25"/>
  <c r="AG36" i="25"/>
  <c r="AF36" i="25"/>
  <c r="AG35" i="25"/>
  <c r="AF35" i="25"/>
  <c r="AG34" i="25"/>
  <c r="AF34" i="25"/>
  <c r="AG33" i="25"/>
  <c r="AF33" i="25"/>
  <c r="AG32" i="25"/>
  <c r="AF32" i="25"/>
  <c r="AG31" i="25"/>
  <c r="AF31" i="25"/>
  <c r="AG30" i="25"/>
  <c r="AF30" i="25"/>
  <c r="AG29" i="25"/>
  <c r="AF29" i="25"/>
  <c r="AG28" i="25"/>
  <c r="AF28" i="25"/>
  <c r="AG27" i="25"/>
  <c r="AF27" i="25"/>
  <c r="AG26" i="25"/>
  <c r="AF26" i="25"/>
  <c r="AG25" i="25"/>
  <c r="AF25" i="25"/>
  <c r="AG24" i="25"/>
  <c r="AF24" i="25"/>
  <c r="AG23" i="25"/>
  <c r="AF23" i="25"/>
  <c r="AG22" i="25"/>
  <c r="AF22" i="25"/>
  <c r="AG21" i="25"/>
  <c r="AF21" i="25"/>
  <c r="AG20" i="25"/>
  <c r="AF20" i="25"/>
  <c r="AG19" i="25"/>
  <c r="AF19" i="25"/>
  <c r="AG18" i="25"/>
  <c r="AF18" i="25"/>
  <c r="AG17" i="25"/>
  <c r="AF17" i="25"/>
  <c r="AG16" i="25"/>
  <c r="AF16" i="25"/>
  <c r="AG15" i="25"/>
  <c r="AF15" i="25"/>
  <c r="AE41" i="25"/>
  <c r="AE40" i="25"/>
  <c r="AE39" i="25"/>
  <c r="AE38" i="25"/>
  <c r="AE37" i="25"/>
  <c r="AE36" i="25"/>
  <c r="AE35" i="25"/>
  <c r="AE34" i="25"/>
  <c r="AE33" i="25"/>
  <c r="AE32" i="25"/>
  <c r="AE31" i="25"/>
  <c r="AE30" i="25"/>
  <c r="AE29" i="25"/>
  <c r="AE28" i="25"/>
  <c r="AE27" i="25"/>
  <c r="AE26" i="25"/>
  <c r="AE25" i="25"/>
  <c r="AE24" i="25"/>
  <c r="AE23" i="25"/>
  <c r="AE22" i="25"/>
  <c r="AE21" i="25"/>
  <c r="AE20" i="25"/>
  <c r="AE19" i="25"/>
  <c r="AE18" i="25"/>
  <c r="AE17" i="25"/>
  <c r="AE16" i="25"/>
  <c r="AE15" i="25"/>
  <c r="AB95" i="23"/>
  <c r="AA95" i="23"/>
  <c r="Z95" i="23"/>
  <c r="AB93" i="23"/>
  <c r="AA93" i="23"/>
  <c r="Z93" i="23"/>
  <c r="AB89" i="23"/>
  <c r="AA89" i="23"/>
  <c r="Z89" i="23"/>
  <c r="AB88" i="23"/>
  <c r="AA88" i="23"/>
  <c r="Z88" i="23"/>
  <c r="AB87" i="23"/>
  <c r="AA87" i="23"/>
  <c r="Z87" i="23"/>
  <c r="X95" i="23"/>
  <c r="W95" i="23"/>
  <c r="V95" i="23"/>
  <c r="X94" i="23"/>
  <c r="W94" i="23"/>
  <c r="V94" i="23"/>
  <c r="X93" i="23"/>
  <c r="W93" i="23"/>
  <c r="V93" i="23"/>
  <c r="X90" i="23"/>
  <c r="W90" i="23"/>
  <c r="V90" i="23"/>
  <c r="X89" i="23"/>
  <c r="W89" i="23"/>
  <c r="V89" i="23"/>
  <c r="X88" i="23"/>
  <c r="W88" i="23"/>
  <c r="V88" i="23"/>
  <c r="X87" i="23"/>
  <c r="W87" i="23"/>
  <c r="V87" i="23"/>
  <c r="T95" i="23"/>
  <c r="S95" i="23"/>
  <c r="R95" i="23"/>
  <c r="T94" i="23"/>
  <c r="S94" i="23"/>
  <c r="R94" i="23"/>
  <c r="T93" i="23"/>
  <c r="S93" i="23"/>
  <c r="R93" i="23"/>
  <c r="T90" i="23"/>
  <c r="S90" i="23"/>
  <c r="R90" i="23"/>
  <c r="T89" i="23"/>
  <c r="S89" i="23"/>
  <c r="R89" i="23"/>
  <c r="T88" i="23"/>
  <c r="S88" i="23"/>
  <c r="R88" i="23"/>
  <c r="T87" i="23"/>
  <c r="S87" i="23"/>
  <c r="R87" i="23"/>
  <c r="P95" i="23"/>
  <c r="O95" i="23"/>
  <c r="N95" i="23"/>
  <c r="P94" i="23"/>
  <c r="O94" i="23"/>
  <c r="N94" i="23"/>
  <c r="P93" i="23"/>
  <c r="O93" i="23"/>
  <c r="N93" i="23"/>
  <c r="P90" i="23"/>
  <c r="O90" i="23"/>
  <c r="N90" i="23"/>
  <c r="P89" i="23"/>
  <c r="O89" i="23"/>
  <c r="N89" i="23"/>
  <c r="P88" i="23"/>
  <c r="O88" i="23"/>
  <c r="N88" i="23"/>
  <c r="P87" i="23"/>
  <c r="O87" i="23"/>
  <c r="N87" i="23"/>
  <c r="L95" i="23"/>
  <c r="K95" i="23"/>
  <c r="J95" i="23"/>
  <c r="L94" i="23"/>
  <c r="K94" i="23"/>
  <c r="J94" i="23"/>
  <c r="L93" i="23"/>
  <c r="K93" i="23"/>
  <c r="J93" i="23"/>
  <c r="L90" i="23"/>
  <c r="K90" i="23"/>
  <c r="J90" i="23"/>
  <c r="L89" i="23"/>
  <c r="K89" i="23"/>
  <c r="J89" i="23"/>
  <c r="L88" i="23"/>
  <c r="K88" i="23"/>
  <c r="J88" i="23"/>
  <c r="L87" i="23"/>
  <c r="K87" i="23"/>
  <c r="J87" i="23"/>
  <c r="H95" i="23"/>
  <c r="G95" i="23"/>
  <c r="F95" i="23"/>
  <c r="H94" i="23"/>
  <c r="G94" i="23"/>
  <c r="F94" i="23"/>
  <c r="H93" i="23"/>
  <c r="G93" i="23"/>
  <c r="F93" i="23"/>
  <c r="H90" i="23"/>
  <c r="G90" i="23"/>
  <c r="F90" i="23"/>
  <c r="H89" i="23"/>
  <c r="G89" i="23"/>
  <c r="F89" i="23"/>
  <c r="H88" i="23"/>
  <c r="G88" i="23"/>
  <c r="F88" i="23"/>
  <c r="H87" i="23"/>
  <c r="G87" i="23"/>
  <c r="F87" i="23"/>
  <c r="D95" i="23"/>
  <c r="C95" i="23"/>
  <c r="B95" i="23"/>
  <c r="D94" i="23"/>
  <c r="C94" i="23"/>
  <c r="B94" i="23"/>
  <c r="D93" i="23"/>
  <c r="C93" i="23"/>
  <c r="B93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AB45" i="23"/>
  <c r="AA45" i="23"/>
  <c r="Z45" i="23"/>
  <c r="X45" i="23"/>
  <c r="W45" i="23"/>
  <c r="V45" i="23"/>
  <c r="T45" i="23"/>
  <c r="S45" i="23"/>
  <c r="R45" i="23"/>
  <c r="P45" i="23"/>
  <c r="O45" i="23"/>
  <c r="N45" i="23"/>
  <c r="L45" i="23"/>
  <c r="K45" i="23"/>
  <c r="J45" i="23"/>
  <c r="H45" i="23"/>
  <c r="G45" i="23"/>
  <c r="F45" i="23"/>
  <c r="D45" i="23"/>
  <c r="C45" i="23"/>
  <c r="B45" i="23"/>
  <c r="X44" i="23"/>
  <c r="W44" i="23"/>
  <c r="V44" i="23"/>
  <c r="T44" i="23"/>
  <c r="S44" i="23"/>
  <c r="R44" i="23"/>
  <c r="P44" i="23"/>
  <c r="O44" i="23"/>
  <c r="N44" i="23"/>
  <c r="L44" i="23"/>
  <c r="K44" i="23"/>
  <c r="J44" i="23"/>
  <c r="H44" i="23"/>
  <c r="G44" i="23"/>
  <c r="F44" i="23"/>
  <c r="D44" i="23"/>
  <c r="C44" i="23"/>
  <c r="B44" i="23"/>
  <c r="AB43" i="23"/>
  <c r="AA43" i="23"/>
  <c r="Z43" i="23"/>
  <c r="X43" i="23"/>
  <c r="W43" i="23"/>
  <c r="V43" i="23"/>
  <c r="T43" i="23"/>
  <c r="S43" i="23"/>
  <c r="R43" i="23"/>
  <c r="P43" i="23"/>
  <c r="O43" i="23"/>
  <c r="N43" i="23"/>
  <c r="L43" i="23"/>
  <c r="K43" i="23"/>
  <c r="J43" i="23"/>
  <c r="H43" i="23"/>
  <c r="G43" i="23"/>
  <c r="F43" i="23"/>
  <c r="D43" i="23"/>
  <c r="C43" i="23"/>
  <c r="B43" i="23"/>
  <c r="X40" i="23"/>
  <c r="W40" i="23"/>
  <c r="V40" i="23"/>
  <c r="T40" i="23"/>
  <c r="S40" i="23"/>
  <c r="R40" i="23"/>
  <c r="P40" i="23"/>
  <c r="O40" i="23"/>
  <c r="N40" i="23"/>
  <c r="L40" i="23"/>
  <c r="K40" i="23"/>
  <c r="J40" i="23"/>
  <c r="H40" i="23"/>
  <c r="G40" i="23"/>
  <c r="F40" i="23"/>
  <c r="D40" i="23"/>
  <c r="C40" i="23"/>
  <c r="B40" i="23"/>
  <c r="AB39" i="23"/>
  <c r="AA39" i="23"/>
  <c r="Z39" i="23"/>
  <c r="X39" i="23"/>
  <c r="W39" i="23"/>
  <c r="V39" i="23"/>
  <c r="T39" i="23"/>
  <c r="S39" i="23"/>
  <c r="R39" i="23"/>
  <c r="P39" i="23"/>
  <c r="O39" i="23"/>
  <c r="N39" i="23"/>
  <c r="L39" i="23"/>
  <c r="K39" i="23"/>
  <c r="J39" i="23"/>
  <c r="H39" i="23"/>
  <c r="G39" i="23"/>
  <c r="F39" i="23"/>
  <c r="D39" i="23"/>
  <c r="C39" i="23"/>
  <c r="B39" i="23"/>
  <c r="AB38" i="23"/>
  <c r="AA38" i="23"/>
  <c r="Z38" i="23"/>
  <c r="X38" i="23"/>
  <c r="W38" i="23"/>
  <c r="V38" i="23"/>
  <c r="T38" i="23"/>
  <c r="S38" i="23"/>
  <c r="R38" i="23"/>
  <c r="P38" i="23"/>
  <c r="O38" i="23"/>
  <c r="N38" i="23"/>
  <c r="L38" i="23"/>
  <c r="K38" i="23"/>
  <c r="J38" i="23"/>
  <c r="H38" i="23"/>
  <c r="G38" i="23"/>
  <c r="F38" i="23"/>
  <c r="D38" i="23"/>
  <c r="C38" i="23"/>
  <c r="B38" i="23"/>
  <c r="AB37" i="23"/>
  <c r="AA37" i="23"/>
  <c r="Z37" i="23"/>
  <c r="X37" i="23"/>
  <c r="W37" i="23"/>
  <c r="V37" i="23"/>
  <c r="T37" i="23"/>
  <c r="S37" i="23"/>
  <c r="R37" i="23"/>
  <c r="P37" i="23"/>
  <c r="O37" i="23"/>
  <c r="N37" i="23"/>
  <c r="L37" i="23"/>
  <c r="K37" i="23"/>
  <c r="J37" i="23"/>
  <c r="H37" i="23"/>
  <c r="G37" i="23"/>
  <c r="F37" i="23"/>
  <c r="D37" i="23"/>
  <c r="C37" i="23"/>
  <c r="B37" i="23"/>
  <c r="BE87" i="21"/>
  <c r="BD87" i="21"/>
  <c r="BC87" i="21"/>
  <c r="BE86" i="21"/>
  <c r="BD86" i="21"/>
  <c r="BC86" i="21"/>
  <c r="BE85" i="21"/>
  <c r="BD85" i="21"/>
  <c r="BC85" i="21"/>
  <c r="BE84" i="21"/>
  <c r="BD84" i="21"/>
  <c r="BC84" i="21"/>
  <c r="BE83" i="21"/>
  <c r="BD83" i="21"/>
  <c r="BC83" i="21"/>
  <c r="BE82" i="21"/>
  <c r="BD82" i="21"/>
  <c r="BC82" i="21"/>
  <c r="BE81" i="21"/>
  <c r="BD81" i="21"/>
  <c r="BC81" i="21"/>
  <c r="BE80" i="21"/>
  <c r="BD80" i="21"/>
  <c r="BC80" i="21"/>
  <c r="BE79" i="21"/>
  <c r="BD79" i="21"/>
  <c r="BC79" i="21"/>
  <c r="BE78" i="21"/>
  <c r="BD78" i="21"/>
  <c r="BC78" i="21"/>
  <c r="BE77" i="21"/>
  <c r="BD77" i="21"/>
  <c r="BC77" i="21"/>
  <c r="BE76" i="21"/>
  <c r="BD76" i="21"/>
  <c r="BC76" i="21"/>
  <c r="BE75" i="21"/>
  <c r="BD75" i="21"/>
  <c r="BC75" i="21"/>
  <c r="BE74" i="21"/>
  <c r="BD74" i="21"/>
  <c r="BC74" i="21"/>
  <c r="BE73" i="21"/>
  <c r="BD73" i="21"/>
  <c r="BC73" i="21"/>
  <c r="BE72" i="21"/>
  <c r="BD72" i="21"/>
  <c r="BC72" i="21"/>
  <c r="BE71" i="21"/>
  <c r="BD71" i="21"/>
  <c r="BC71" i="21"/>
  <c r="BE70" i="21"/>
  <c r="BD70" i="21"/>
  <c r="BC70" i="21"/>
  <c r="BE69" i="21"/>
  <c r="BD69" i="21"/>
  <c r="BC69" i="21"/>
  <c r="BE68" i="21"/>
  <c r="BD68" i="21"/>
  <c r="BC68" i="21"/>
  <c r="BE67" i="21"/>
  <c r="BD67" i="21"/>
  <c r="BC67" i="21"/>
  <c r="BE66" i="21"/>
  <c r="BD66" i="21"/>
  <c r="BC66" i="21"/>
  <c r="BE65" i="21"/>
  <c r="BD65" i="21"/>
  <c r="BC65" i="21"/>
  <c r="BE64" i="21"/>
  <c r="BD64" i="21"/>
  <c r="BC64" i="21"/>
  <c r="BE63" i="21"/>
  <c r="BD63" i="21"/>
  <c r="BC63" i="21"/>
  <c r="BE62" i="21"/>
  <c r="BD62" i="21"/>
  <c r="BC62" i="21"/>
  <c r="BE61" i="21"/>
  <c r="BD61" i="21"/>
  <c r="BC61" i="21"/>
  <c r="BA87" i="21"/>
  <c r="AZ87" i="21"/>
  <c r="AY87" i="21"/>
  <c r="BA86" i="21"/>
  <c r="AZ86" i="21"/>
  <c r="AY86" i="21"/>
  <c r="BA85" i="21"/>
  <c r="AZ85" i="21"/>
  <c r="AY85" i="21"/>
  <c r="BA84" i="21"/>
  <c r="AZ84" i="21"/>
  <c r="AY84" i="21"/>
  <c r="BA83" i="21"/>
  <c r="AZ83" i="21"/>
  <c r="AY83" i="21"/>
  <c r="BA82" i="21"/>
  <c r="AZ82" i="21"/>
  <c r="AY82" i="21"/>
  <c r="BA81" i="21"/>
  <c r="AZ81" i="21"/>
  <c r="AY81" i="21"/>
  <c r="BA80" i="21"/>
  <c r="AZ80" i="21"/>
  <c r="AY80" i="21"/>
  <c r="BA79" i="21"/>
  <c r="AZ79" i="21"/>
  <c r="AY79" i="21"/>
  <c r="BA78" i="21"/>
  <c r="AZ78" i="21"/>
  <c r="AY78" i="21"/>
  <c r="BA77" i="21"/>
  <c r="AZ77" i="21"/>
  <c r="AY77" i="21"/>
  <c r="BA76" i="21"/>
  <c r="AZ76" i="21"/>
  <c r="AY76" i="21"/>
  <c r="BA75" i="21"/>
  <c r="AZ75" i="21"/>
  <c r="AY75" i="21"/>
  <c r="BA74" i="21"/>
  <c r="AZ74" i="21"/>
  <c r="AY74" i="21"/>
  <c r="BA73" i="21"/>
  <c r="AZ73" i="21"/>
  <c r="AY73" i="21"/>
  <c r="BA72" i="21"/>
  <c r="AZ72" i="21"/>
  <c r="AY72" i="21"/>
  <c r="BA71" i="21"/>
  <c r="AZ71" i="21"/>
  <c r="AY71" i="21"/>
  <c r="BA70" i="21"/>
  <c r="AZ70" i="21"/>
  <c r="AY70" i="21"/>
  <c r="BA69" i="21"/>
  <c r="AZ69" i="21"/>
  <c r="AY69" i="21"/>
  <c r="BA68" i="21"/>
  <c r="AZ68" i="21"/>
  <c r="AY68" i="21"/>
  <c r="BA67" i="21"/>
  <c r="AZ67" i="21"/>
  <c r="AY67" i="21"/>
  <c r="BA66" i="21"/>
  <c r="AZ66" i="21"/>
  <c r="AY66" i="21"/>
  <c r="BA65" i="21"/>
  <c r="AZ65" i="21"/>
  <c r="AY65" i="21"/>
  <c r="BA64" i="21"/>
  <c r="AZ64" i="21"/>
  <c r="AY64" i="21"/>
  <c r="BA63" i="21"/>
  <c r="AZ63" i="21"/>
  <c r="AY63" i="21"/>
  <c r="BA62" i="21"/>
  <c r="AZ62" i="21"/>
  <c r="AY62" i="21"/>
  <c r="BA61" i="21"/>
  <c r="AZ61" i="21"/>
  <c r="AY61" i="21"/>
  <c r="AW87" i="21"/>
  <c r="AV87" i="21"/>
  <c r="AU87" i="21"/>
  <c r="AW86" i="21"/>
  <c r="AV86" i="21"/>
  <c r="AU86" i="21"/>
  <c r="AW85" i="21"/>
  <c r="AV85" i="21"/>
  <c r="AU85" i="21"/>
  <c r="AW84" i="21"/>
  <c r="AV84" i="21"/>
  <c r="AU84" i="21"/>
  <c r="AW83" i="21"/>
  <c r="AV83" i="21"/>
  <c r="AU83" i="21"/>
  <c r="AW82" i="21"/>
  <c r="AV82" i="21"/>
  <c r="AU82" i="21"/>
  <c r="AW81" i="21"/>
  <c r="AV81" i="21"/>
  <c r="AU81" i="21"/>
  <c r="AW80" i="21"/>
  <c r="AV80" i="21"/>
  <c r="AU80" i="21"/>
  <c r="AW79" i="21"/>
  <c r="AV79" i="21"/>
  <c r="AU79" i="21"/>
  <c r="AW78" i="21"/>
  <c r="AV78" i="21"/>
  <c r="AU78" i="21"/>
  <c r="AW77" i="21"/>
  <c r="AV77" i="21"/>
  <c r="AU77" i="21"/>
  <c r="AW76" i="21"/>
  <c r="AV76" i="21"/>
  <c r="AU76" i="21"/>
  <c r="AW75" i="21"/>
  <c r="AV75" i="21"/>
  <c r="AU75" i="21"/>
  <c r="AW74" i="21"/>
  <c r="AV74" i="21"/>
  <c r="AU74" i="21"/>
  <c r="AW73" i="21"/>
  <c r="AV73" i="21"/>
  <c r="AU73" i="21"/>
  <c r="AW72" i="21"/>
  <c r="AV72" i="21"/>
  <c r="AU72" i="21"/>
  <c r="AW71" i="21"/>
  <c r="AV71" i="21"/>
  <c r="AU71" i="21"/>
  <c r="AW70" i="21"/>
  <c r="AV70" i="21"/>
  <c r="AU70" i="21"/>
  <c r="AW69" i="21"/>
  <c r="AV69" i="21"/>
  <c r="AU69" i="21"/>
  <c r="AW68" i="21"/>
  <c r="AV68" i="21"/>
  <c r="AU68" i="21"/>
  <c r="AW67" i="21"/>
  <c r="AV67" i="21"/>
  <c r="AU67" i="21"/>
  <c r="AW66" i="21"/>
  <c r="AV66" i="21"/>
  <c r="AU66" i="21"/>
  <c r="AW65" i="21"/>
  <c r="AV65" i="21"/>
  <c r="AU65" i="21"/>
  <c r="AW64" i="21"/>
  <c r="AV64" i="21"/>
  <c r="AU64" i="21"/>
  <c r="AW63" i="21"/>
  <c r="AV63" i="21"/>
  <c r="AU63" i="21"/>
  <c r="AW62" i="21"/>
  <c r="AV62" i="21"/>
  <c r="AU62" i="21"/>
  <c r="AW61" i="21"/>
  <c r="AV61" i="21"/>
  <c r="AU61" i="21"/>
  <c r="AS87" i="21"/>
  <c r="AR87" i="21"/>
  <c r="AQ87" i="21"/>
  <c r="AS86" i="21"/>
  <c r="AR86" i="21"/>
  <c r="AQ86" i="21"/>
  <c r="AS85" i="21"/>
  <c r="AR85" i="21"/>
  <c r="AQ85" i="21"/>
  <c r="AS84" i="21"/>
  <c r="AR84" i="21"/>
  <c r="AQ84" i="21"/>
  <c r="AS83" i="21"/>
  <c r="AR83" i="21"/>
  <c r="AQ83" i="21"/>
  <c r="AS82" i="21"/>
  <c r="AR82" i="21"/>
  <c r="AQ82" i="21"/>
  <c r="AS81" i="21"/>
  <c r="AR81" i="21"/>
  <c r="AQ81" i="21"/>
  <c r="AS80" i="21"/>
  <c r="AR80" i="21"/>
  <c r="AQ80" i="21"/>
  <c r="AS79" i="21"/>
  <c r="AR79" i="21"/>
  <c r="AQ79" i="21"/>
  <c r="AS78" i="21"/>
  <c r="AR78" i="21"/>
  <c r="AQ78" i="21"/>
  <c r="AS77" i="21"/>
  <c r="AR77" i="21"/>
  <c r="AQ77" i="21"/>
  <c r="AS76" i="21"/>
  <c r="AR76" i="21"/>
  <c r="AQ76" i="21"/>
  <c r="AS75" i="21"/>
  <c r="AR75" i="21"/>
  <c r="AQ75" i="21"/>
  <c r="AS74" i="21"/>
  <c r="AR74" i="21"/>
  <c r="AQ74" i="21"/>
  <c r="AS73" i="21"/>
  <c r="AR73" i="21"/>
  <c r="AQ73" i="21"/>
  <c r="AS72" i="21"/>
  <c r="AR72" i="21"/>
  <c r="AQ72" i="21"/>
  <c r="AS71" i="21"/>
  <c r="AR71" i="21"/>
  <c r="AQ71" i="21"/>
  <c r="AS70" i="21"/>
  <c r="AR70" i="21"/>
  <c r="AQ70" i="21"/>
  <c r="AS69" i="21"/>
  <c r="AR69" i="21"/>
  <c r="AQ69" i="21"/>
  <c r="AS68" i="21"/>
  <c r="AR68" i="21"/>
  <c r="AQ68" i="21"/>
  <c r="AS67" i="21"/>
  <c r="AR67" i="21"/>
  <c r="AQ67" i="21"/>
  <c r="AS66" i="21"/>
  <c r="AR66" i="21"/>
  <c r="AQ66" i="21"/>
  <c r="AS65" i="21"/>
  <c r="AR65" i="21"/>
  <c r="AQ65" i="21"/>
  <c r="AS64" i="21"/>
  <c r="AR64" i="21"/>
  <c r="AQ64" i="21"/>
  <c r="AS63" i="21"/>
  <c r="AR63" i="21"/>
  <c r="AQ63" i="21"/>
  <c r="AS62" i="21"/>
  <c r="AR62" i="21"/>
  <c r="AQ62" i="21"/>
  <c r="AS61" i="21"/>
  <c r="AR61" i="21"/>
  <c r="AQ61" i="21"/>
  <c r="AO87" i="21"/>
  <c r="AN87" i="21"/>
  <c r="AM87" i="21"/>
  <c r="AO86" i="21"/>
  <c r="AN86" i="21"/>
  <c r="AM86" i="21"/>
  <c r="AO85" i="21"/>
  <c r="AN85" i="21"/>
  <c r="AM85" i="21"/>
  <c r="AO84" i="21"/>
  <c r="AN84" i="21"/>
  <c r="AM84" i="21"/>
  <c r="AO83" i="21"/>
  <c r="AN83" i="21"/>
  <c r="AM83" i="21"/>
  <c r="AO82" i="21"/>
  <c r="AN82" i="21"/>
  <c r="AM82" i="21"/>
  <c r="AO81" i="21"/>
  <c r="AN81" i="21"/>
  <c r="AM81" i="21"/>
  <c r="AO80" i="21"/>
  <c r="AN80" i="21"/>
  <c r="AM80" i="21"/>
  <c r="AO79" i="21"/>
  <c r="AN79" i="21"/>
  <c r="AM79" i="21"/>
  <c r="AO78" i="21"/>
  <c r="AN78" i="21"/>
  <c r="AM78" i="21"/>
  <c r="AO77" i="21"/>
  <c r="AN77" i="21"/>
  <c r="AM77" i="21"/>
  <c r="AO76" i="21"/>
  <c r="AN76" i="21"/>
  <c r="AM76" i="21"/>
  <c r="AO75" i="21"/>
  <c r="AN75" i="21"/>
  <c r="AM75" i="21"/>
  <c r="AO74" i="21"/>
  <c r="AN74" i="21"/>
  <c r="AM74" i="21"/>
  <c r="AO73" i="21"/>
  <c r="AN73" i="21"/>
  <c r="AM73" i="21"/>
  <c r="AO72" i="21"/>
  <c r="AN72" i="21"/>
  <c r="AM72" i="21"/>
  <c r="AO71" i="21"/>
  <c r="AN71" i="21"/>
  <c r="AM71" i="21"/>
  <c r="AO70" i="21"/>
  <c r="AN70" i="21"/>
  <c r="AM70" i="21"/>
  <c r="AO69" i="21"/>
  <c r="AN69" i="21"/>
  <c r="AM69" i="21"/>
  <c r="AO68" i="21"/>
  <c r="AN68" i="21"/>
  <c r="AM68" i="21"/>
  <c r="AO67" i="21"/>
  <c r="AN67" i="21"/>
  <c r="AM67" i="21"/>
  <c r="AO66" i="21"/>
  <c r="AN66" i="21"/>
  <c r="AM66" i="21"/>
  <c r="AO65" i="21"/>
  <c r="AN65" i="21"/>
  <c r="AM65" i="21"/>
  <c r="AO64" i="21"/>
  <c r="AN64" i="21"/>
  <c r="AM64" i="21"/>
  <c r="AO63" i="21"/>
  <c r="AN63" i="21"/>
  <c r="AM63" i="21"/>
  <c r="AO62" i="21"/>
  <c r="AN62" i="21"/>
  <c r="AM62" i="21"/>
  <c r="AO61" i="21"/>
  <c r="AN61" i="21"/>
  <c r="AM61" i="21"/>
  <c r="AK87" i="21"/>
  <c r="AJ87" i="21"/>
  <c r="AI87" i="21"/>
  <c r="AK86" i="21"/>
  <c r="AJ86" i="21"/>
  <c r="AI86" i="21"/>
  <c r="AK85" i="21"/>
  <c r="AJ85" i="21"/>
  <c r="AI85" i="21"/>
  <c r="AK84" i="21"/>
  <c r="AJ84" i="21"/>
  <c r="AI84" i="21"/>
  <c r="AK83" i="21"/>
  <c r="AJ83" i="21"/>
  <c r="AI83" i="21"/>
  <c r="AK82" i="21"/>
  <c r="AJ82" i="21"/>
  <c r="AI82" i="21"/>
  <c r="AK81" i="21"/>
  <c r="AJ81" i="21"/>
  <c r="AI81" i="21"/>
  <c r="AK80" i="21"/>
  <c r="AJ80" i="21"/>
  <c r="AI80" i="21"/>
  <c r="AK79" i="21"/>
  <c r="AJ79" i="21"/>
  <c r="AI79" i="21"/>
  <c r="AK78" i="21"/>
  <c r="AJ78" i="21"/>
  <c r="AI78" i="21"/>
  <c r="AK77" i="21"/>
  <c r="AJ77" i="21"/>
  <c r="AI77" i="21"/>
  <c r="AK76" i="21"/>
  <c r="AJ76" i="21"/>
  <c r="AI76" i="21"/>
  <c r="AK75" i="21"/>
  <c r="AJ75" i="21"/>
  <c r="AI75" i="21"/>
  <c r="AK74" i="21"/>
  <c r="AJ74" i="21"/>
  <c r="AI74" i="21"/>
  <c r="AK73" i="21"/>
  <c r="AJ73" i="21"/>
  <c r="AI73" i="21"/>
  <c r="AK72" i="21"/>
  <c r="AJ72" i="21"/>
  <c r="AI72" i="21"/>
  <c r="AK71" i="21"/>
  <c r="AJ71" i="21"/>
  <c r="AI71" i="21"/>
  <c r="AK70" i="21"/>
  <c r="AJ70" i="21"/>
  <c r="AI70" i="21"/>
  <c r="AK69" i="21"/>
  <c r="AJ69" i="21"/>
  <c r="AI69" i="21"/>
  <c r="AK68" i="21"/>
  <c r="AJ68" i="21"/>
  <c r="AI68" i="21"/>
  <c r="AK67" i="21"/>
  <c r="AJ67" i="21"/>
  <c r="AI67" i="21"/>
  <c r="AK66" i="21"/>
  <c r="AJ66" i="21"/>
  <c r="AI66" i="21"/>
  <c r="AK65" i="21"/>
  <c r="AJ65" i="21"/>
  <c r="AI65" i="21"/>
  <c r="AK64" i="21"/>
  <c r="AJ64" i="21"/>
  <c r="AI64" i="21"/>
  <c r="AK63" i="21"/>
  <c r="AJ63" i="21"/>
  <c r="AI63" i="21"/>
  <c r="AK62" i="21"/>
  <c r="AJ62" i="21"/>
  <c r="AI62" i="21"/>
  <c r="AK61" i="21"/>
  <c r="AJ61" i="21"/>
  <c r="AI61" i="21"/>
  <c r="AG87" i="21"/>
  <c r="AF87" i="21"/>
  <c r="AG86" i="21"/>
  <c r="AF86" i="21"/>
  <c r="AG85" i="21"/>
  <c r="AF85" i="21"/>
  <c r="AG84" i="21"/>
  <c r="AF84" i="21"/>
  <c r="AG83" i="21"/>
  <c r="AF83" i="21"/>
  <c r="AG82" i="21"/>
  <c r="AF82" i="21"/>
  <c r="AG81" i="21"/>
  <c r="AF81" i="21"/>
  <c r="AG80" i="21"/>
  <c r="AF80" i="21"/>
  <c r="AG79" i="21"/>
  <c r="AF79" i="21"/>
  <c r="AG78" i="21"/>
  <c r="AF78" i="21"/>
  <c r="AG77" i="21"/>
  <c r="AF77" i="21"/>
  <c r="AG76" i="21"/>
  <c r="AF76" i="21"/>
  <c r="AG75" i="21"/>
  <c r="AF75" i="21"/>
  <c r="AG74" i="21"/>
  <c r="AF74" i="21"/>
  <c r="AG73" i="21"/>
  <c r="AF73" i="21"/>
  <c r="AG72" i="21"/>
  <c r="AF72" i="21"/>
  <c r="AG71" i="21"/>
  <c r="AF71" i="21"/>
  <c r="AG70" i="21"/>
  <c r="AF70" i="21"/>
  <c r="AG69" i="21"/>
  <c r="AF69" i="21"/>
  <c r="AG68" i="21"/>
  <c r="AF68" i="21"/>
  <c r="AG67" i="21"/>
  <c r="AF67" i="21"/>
  <c r="AG66" i="21"/>
  <c r="AF66" i="21"/>
  <c r="AG65" i="21"/>
  <c r="AF65" i="21"/>
  <c r="AG64" i="21"/>
  <c r="AF64" i="21"/>
  <c r="AG63" i="21"/>
  <c r="AF63" i="21"/>
  <c r="AG62" i="21"/>
  <c r="AF62" i="21"/>
  <c r="AG61" i="21"/>
  <c r="AF61" i="21"/>
  <c r="AE87" i="21"/>
  <c r="AE86" i="21"/>
  <c r="AE85" i="21"/>
  <c r="AE84" i="21"/>
  <c r="AE83" i="21"/>
  <c r="AE82" i="21"/>
  <c r="AE81" i="21"/>
  <c r="AE80" i="21"/>
  <c r="AE79" i="21"/>
  <c r="AE78" i="21"/>
  <c r="AE77" i="21"/>
  <c r="AE76" i="21"/>
  <c r="AE75" i="21"/>
  <c r="AE74" i="21"/>
  <c r="AE73" i="21"/>
  <c r="AE72" i="21"/>
  <c r="AE71" i="21"/>
  <c r="AE70" i="21"/>
  <c r="AE69" i="21"/>
  <c r="AE68" i="21"/>
  <c r="AE67" i="21"/>
  <c r="AE66" i="21"/>
  <c r="AE65" i="21"/>
  <c r="AE64" i="21"/>
  <c r="AE63" i="21"/>
  <c r="AE62" i="21"/>
  <c r="AE61" i="21"/>
  <c r="BA41" i="21"/>
  <c r="AZ41" i="21"/>
  <c r="AY41" i="21"/>
  <c r="BA40" i="21"/>
  <c r="AZ40" i="21"/>
  <c r="AY40" i="21"/>
  <c r="BA39" i="21"/>
  <c r="AZ39" i="21"/>
  <c r="AY39" i="21"/>
  <c r="BA38" i="21"/>
  <c r="AZ38" i="21"/>
  <c r="AY38" i="21"/>
  <c r="BA37" i="21"/>
  <c r="AZ37" i="21"/>
  <c r="AY37" i="21"/>
  <c r="BA36" i="21"/>
  <c r="AZ36" i="21"/>
  <c r="AY36" i="21"/>
  <c r="BA35" i="21"/>
  <c r="AZ35" i="21"/>
  <c r="AY35" i="21"/>
  <c r="BA34" i="21"/>
  <c r="AZ34" i="21"/>
  <c r="AY34" i="21"/>
  <c r="BA33" i="21"/>
  <c r="AZ33" i="21"/>
  <c r="AY33" i="21"/>
  <c r="BA32" i="21"/>
  <c r="AZ32" i="21"/>
  <c r="AY32" i="21"/>
  <c r="BA31" i="21"/>
  <c r="AZ31" i="21"/>
  <c r="AY31" i="21"/>
  <c r="BA30" i="21"/>
  <c r="AZ30" i="21"/>
  <c r="AY30" i="21"/>
  <c r="BA29" i="21"/>
  <c r="AZ29" i="21"/>
  <c r="AY29" i="21"/>
  <c r="BA28" i="21"/>
  <c r="AZ28" i="21"/>
  <c r="AY28" i="21"/>
  <c r="BA27" i="21"/>
  <c r="AZ27" i="21"/>
  <c r="AY27" i="21"/>
  <c r="BA26" i="21"/>
  <c r="AZ26" i="21"/>
  <c r="AY26" i="21"/>
  <c r="BA25" i="21"/>
  <c r="AZ25" i="21"/>
  <c r="AY25" i="21"/>
  <c r="BA24" i="21"/>
  <c r="AZ24" i="21"/>
  <c r="AY24" i="21"/>
  <c r="BA23" i="21"/>
  <c r="AZ23" i="21"/>
  <c r="AY23" i="21"/>
  <c r="BA22" i="21"/>
  <c r="AZ22" i="21"/>
  <c r="AY22" i="21"/>
  <c r="BA21" i="21"/>
  <c r="AZ21" i="21"/>
  <c r="AY21" i="21"/>
  <c r="BA20" i="21"/>
  <c r="AZ20" i="21"/>
  <c r="AY20" i="21"/>
  <c r="BA19" i="21"/>
  <c r="AZ19" i="21"/>
  <c r="AY19" i="21"/>
  <c r="BA18" i="21"/>
  <c r="AZ18" i="21"/>
  <c r="AY18" i="21"/>
  <c r="BA17" i="21"/>
  <c r="AZ17" i="21"/>
  <c r="AY17" i="21"/>
  <c r="BA16" i="21"/>
  <c r="AZ16" i="21"/>
  <c r="AY16" i="21"/>
  <c r="BA15" i="21"/>
  <c r="AZ15" i="21"/>
  <c r="AY15" i="21"/>
  <c r="BE41" i="21"/>
  <c r="BD41" i="21"/>
  <c r="BC41" i="21"/>
  <c r="BE40" i="21"/>
  <c r="BD40" i="21"/>
  <c r="BC40" i="21"/>
  <c r="BE39" i="21"/>
  <c r="BD39" i="21"/>
  <c r="BC39" i="21"/>
  <c r="BE38" i="21"/>
  <c r="BD38" i="21"/>
  <c r="BC38" i="21"/>
  <c r="BE37" i="21"/>
  <c r="BD37" i="21"/>
  <c r="BC37" i="21"/>
  <c r="BE36" i="21"/>
  <c r="BD36" i="21"/>
  <c r="BC36" i="21"/>
  <c r="BE35" i="21"/>
  <c r="BD35" i="21"/>
  <c r="BC35" i="21"/>
  <c r="BE34" i="21"/>
  <c r="BD34" i="21"/>
  <c r="BC34" i="21"/>
  <c r="BE33" i="21"/>
  <c r="BD33" i="21"/>
  <c r="BC33" i="21"/>
  <c r="BE32" i="21"/>
  <c r="BD32" i="21"/>
  <c r="BC32" i="21"/>
  <c r="BE31" i="21"/>
  <c r="BD31" i="21"/>
  <c r="BC31" i="21"/>
  <c r="BE30" i="21"/>
  <c r="BD30" i="21"/>
  <c r="BC30" i="21"/>
  <c r="BE29" i="21"/>
  <c r="BD29" i="21"/>
  <c r="BC29" i="21"/>
  <c r="BE28" i="21"/>
  <c r="BD28" i="21"/>
  <c r="BC28" i="21"/>
  <c r="BE27" i="21"/>
  <c r="BD27" i="21"/>
  <c r="BC27" i="21"/>
  <c r="BE26" i="21"/>
  <c r="BD26" i="21"/>
  <c r="BC26" i="21"/>
  <c r="BE25" i="21"/>
  <c r="BD25" i="21"/>
  <c r="BC25" i="21"/>
  <c r="BE24" i="21"/>
  <c r="BD24" i="21"/>
  <c r="BC24" i="21"/>
  <c r="BE23" i="21"/>
  <c r="BD23" i="21"/>
  <c r="BC23" i="21"/>
  <c r="BE22" i="21"/>
  <c r="BD22" i="21"/>
  <c r="BC22" i="21"/>
  <c r="BE21" i="21"/>
  <c r="BD21" i="21"/>
  <c r="BC21" i="21"/>
  <c r="BE20" i="21"/>
  <c r="BD20" i="21"/>
  <c r="BC20" i="21"/>
  <c r="BE19" i="21"/>
  <c r="BD19" i="21"/>
  <c r="BC19" i="21"/>
  <c r="BE18" i="21"/>
  <c r="BD18" i="21"/>
  <c r="BC18" i="21"/>
  <c r="BE17" i="21"/>
  <c r="BD17" i="21"/>
  <c r="BC17" i="21"/>
  <c r="BE16" i="21"/>
  <c r="BD16" i="21"/>
  <c r="BC16" i="21"/>
  <c r="BE15" i="21"/>
  <c r="BD15" i="21"/>
  <c r="BC15" i="21"/>
  <c r="AW41" i="21"/>
  <c r="AV41" i="21"/>
  <c r="AU41" i="21"/>
  <c r="AW40" i="21"/>
  <c r="AV40" i="21"/>
  <c r="AU40" i="21"/>
  <c r="AW39" i="21"/>
  <c r="AV39" i="21"/>
  <c r="AU39" i="21"/>
  <c r="AW38" i="21"/>
  <c r="AV38" i="21"/>
  <c r="AU38" i="21"/>
  <c r="AW37" i="21"/>
  <c r="AV37" i="21"/>
  <c r="AU37" i="21"/>
  <c r="AW36" i="21"/>
  <c r="AV36" i="21"/>
  <c r="AU36" i="21"/>
  <c r="AW35" i="21"/>
  <c r="AV35" i="21"/>
  <c r="AU35" i="21"/>
  <c r="AW34" i="21"/>
  <c r="AV34" i="21"/>
  <c r="AU34" i="21"/>
  <c r="AW33" i="21"/>
  <c r="AV33" i="21"/>
  <c r="AU33" i="21"/>
  <c r="AW32" i="21"/>
  <c r="AV32" i="21"/>
  <c r="AU32" i="21"/>
  <c r="AW31" i="21"/>
  <c r="AV31" i="21"/>
  <c r="AU31" i="21"/>
  <c r="AW30" i="21"/>
  <c r="AV30" i="21"/>
  <c r="AU30" i="21"/>
  <c r="AW29" i="21"/>
  <c r="AV29" i="21"/>
  <c r="AU29" i="21"/>
  <c r="AW28" i="21"/>
  <c r="AV28" i="21"/>
  <c r="AU28" i="21"/>
  <c r="AW27" i="21"/>
  <c r="AV27" i="21"/>
  <c r="AU27" i="21"/>
  <c r="AW26" i="21"/>
  <c r="AV26" i="21"/>
  <c r="AU26" i="21"/>
  <c r="AW25" i="21"/>
  <c r="AV25" i="21"/>
  <c r="AU25" i="21"/>
  <c r="AW24" i="21"/>
  <c r="AV24" i="21"/>
  <c r="AU24" i="21"/>
  <c r="AW23" i="21"/>
  <c r="AV23" i="21"/>
  <c r="AU23" i="21"/>
  <c r="AW22" i="21"/>
  <c r="AV22" i="21"/>
  <c r="AU22" i="21"/>
  <c r="AW21" i="21"/>
  <c r="AV21" i="21"/>
  <c r="AU21" i="21"/>
  <c r="AW20" i="21"/>
  <c r="AV20" i="21"/>
  <c r="AU20" i="21"/>
  <c r="AW19" i="21"/>
  <c r="AV19" i="21"/>
  <c r="AU19" i="21"/>
  <c r="AW18" i="21"/>
  <c r="AV18" i="21"/>
  <c r="AU18" i="21"/>
  <c r="AW17" i="21"/>
  <c r="AV17" i="21"/>
  <c r="AU17" i="21"/>
  <c r="AW16" i="21"/>
  <c r="AV16" i="21"/>
  <c r="AU16" i="21"/>
  <c r="AW15" i="21"/>
  <c r="AV15" i="21"/>
  <c r="AU15" i="21"/>
  <c r="AS41" i="21"/>
  <c r="AR41" i="21"/>
  <c r="AQ41" i="21"/>
  <c r="AS40" i="21"/>
  <c r="AR40" i="21"/>
  <c r="AQ40" i="21"/>
  <c r="AS39" i="21"/>
  <c r="AR39" i="21"/>
  <c r="AQ39" i="21"/>
  <c r="AS38" i="21"/>
  <c r="AR38" i="21"/>
  <c r="AQ38" i="21"/>
  <c r="AS37" i="21"/>
  <c r="AR37" i="21"/>
  <c r="AQ37" i="21"/>
  <c r="AS36" i="21"/>
  <c r="AR36" i="21"/>
  <c r="AQ36" i="21"/>
  <c r="AS35" i="21"/>
  <c r="AR35" i="21"/>
  <c r="AQ35" i="21"/>
  <c r="AS34" i="21"/>
  <c r="AR34" i="21"/>
  <c r="AQ34" i="21"/>
  <c r="AS33" i="21"/>
  <c r="AR33" i="21"/>
  <c r="AQ33" i="21"/>
  <c r="AS32" i="21"/>
  <c r="AR32" i="21"/>
  <c r="AQ32" i="21"/>
  <c r="AS31" i="21"/>
  <c r="AR31" i="21"/>
  <c r="AQ31" i="21"/>
  <c r="AS30" i="21"/>
  <c r="AR30" i="21"/>
  <c r="AQ30" i="21"/>
  <c r="AS29" i="21"/>
  <c r="AR29" i="21"/>
  <c r="AQ29" i="21"/>
  <c r="AS28" i="21"/>
  <c r="AR28" i="21"/>
  <c r="AQ28" i="21"/>
  <c r="AS27" i="21"/>
  <c r="AR27" i="21"/>
  <c r="AQ27" i="21"/>
  <c r="AS26" i="21"/>
  <c r="AR26" i="21"/>
  <c r="AQ26" i="21"/>
  <c r="AS25" i="21"/>
  <c r="AR25" i="21"/>
  <c r="AQ25" i="21"/>
  <c r="AS24" i="21"/>
  <c r="AR24" i="21"/>
  <c r="AQ24" i="21"/>
  <c r="AS23" i="21"/>
  <c r="AR23" i="21"/>
  <c r="AQ23" i="21"/>
  <c r="AS22" i="21"/>
  <c r="AR22" i="21"/>
  <c r="AQ22" i="21"/>
  <c r="AS21" i="21"/>
  <c r="AR21" i="21"/>
  <c r="AQ21" i="21"/>
  <c r="AS20" i="21"/>
  <c r="AR20" i="21"/>
  <c r="AQ20" i="21"/>
  <c r="AS19" i="21"/>
  <c r="AR19" i="21"/>
  <c r="AQ19" i="21"/>
  <c r="AS18" i="21"/>
  <c r="AR18" i="21"/>
  <c r="AQ18" i="21"/>
  <c r="AS17" i="21"/>
  <c r="AR17" i="21"/>
  <c r="AQ17" i="21"/>
  <c r="AS16" i="21"/>
  <c r="AR16" i="21"/>
  <c r="AQ16" i="21"/>
  <c r="AS15" i="21"/>
  <c r="AR15" i="21"/>
  <c r="AQ15" i="21"/>
  <c r="AO41" i="21"/>
  <c r="AN41" i="21"/>
  <c r="AM41" i="21"/>
  <c r="AO40" i="21"/>
  <c r="AN40" i="21"/>
  <c r="AM40" i="21"/>
  <c r="AO39" i="21"/>
  <c r="AN39" i="21"/>
  <c r="AM39" i="21"/>
  <c r="AO38" i="21"/>
  <c r="AN38" i="21"/>
  <c r="AM38" i="21"/>
  <c r="AO37" i="21"/>
  <c r="AN37" i="21"/>
  <c r="AM37" i="21"/>
  <c r="AO36" i="21"/>
  <c r="AN36" i="21"/>
  <c r="AM36" i="21"/>
  <c r="AO35" i="21"/>
  <c r="AN35" i="21"/>
  <c r="AM35" i="21"/>
  <c r="AO34" i="21"/>
  <c r="AN34" i="21"/>
  <c r="AM34" i="21"/>
  <c r="AO33" i="21"/>
  <c r="AN33" i="21"/>
  <c r="AM33" i="21"/>
  <c r="AO32" i="21"/>
  <c r="AN32" i="21"/>
  <c r="AM32" i="21"/>
  <c r="AO31" i="21"/>
  <c r="AN31" i="21"/>
  <c r="AM31" i="21"/>
  <c r="AO30" i="21"/>
  <c r="AN30" i="21"/>
  <c r="AM30" i="21"/>
  <c r="AO29" i="21"/>
  <c r="AN29" i="21"/>
  <c r="AM29" i="21"/>
  <c r="AO28" i="21"/>
  <c r="AN28" i="21"/>
  <c r="AM28" i="21"/>
  <c r="AO27" i="21"/>
  <c r="AN27" i="21"/>
  <c r="AM27" i="21"/>
  <c r="AO26" i="21"/>
  <c r="AN26" i="21"/>
  <c r="AM26" i="21"/>
  <c r="AO25" i="21"/>
  <c r="AN25" i="21"/>
  <c r="AM25" i="21"/>
  <c r="AO24" i="21"/>
  <c r="AN24" i="21"/>
  <c r="AM24" i="21"/>
  <c r="AO23" i="21"/>
  <c r="AN23" i="21"/>
  <c r="AM23" i="21"/>
  <c r="AO22" i="21"/>
  <c r="AN22" i="21"/>
  <c r="AM22" i="21"/>
  <c r="AO21" i="21"/>
  <c r="AN21" i="21"/>
  <c r="AM21" i="21"/>
  <c r="AO20" i="21"/>
  <c r="AN20" i="21"/>
  <c r="AM20" i="21"/>
  <c r="AO19" i="21"/>
  <c r="AN19" i="21"/>
  <c r="AM19" i="21"/>
  <c r="AO18" i="21"/>
  <c r="AN18" i="21"/>
  <c r="AM18" i="21"/>
  <c r="AO17" i="21"/>
  <c r="AN17" i="21"/>
  <c r="AM17" i="21"/>
  <c r="AO16" i="21"/>
  <c r="AN16" i="21"/>
  <c r="AM16" i="21"/>
  <c r="AO15" i="21"/>
  <c r="AN15" i="21"/>
  <c r="AM15" i="21"/>
  <c r="AK41" i="21"/>
  <c r="AJ41" i="21"/>
  <c r="AI41" i="21"/>
  <c r="AK40" i="21"/>
  <c r="AJ40" i="21"/>
  <c r="AI40" i="21"/>
  <c r="AK39" i="21"/>
  <c r="AJ39" i="21"/>
  <c r="AI39" i="21"/>
  <c r="AK38" i="21"/>
  <c r="AJ38" i="21"/>
  <c r="AI38" i="21"/>
  <c r="AK37" i="21"/>
  <c r="AJ37" i="21"/>
  <c r="AI37" i="21"/>
  <c r="AK36" i="21"/>
  <c r="AJ36" i="21"/>
  <c r="AI36" i="21"/>
  <c r="AK35" i="21"/>
  <c r="AJ35" i="21"/>
  <c r="AI35" i="21"/>
  <c r="AK34" i="21"/>
  <c r="AJ34" i="21"/>
  <c r="AI34" i="21"/>
  <c r="AK33" i="21"/>
  <c r="AJ33" i="21"/>
  <c r="AI33" i="21"/>
  <c r="AK32" i="21"/>
  <c r="AJ32" i="21"/>
  <c r="AI32" i="21"/>
  <c r="AK31" i="21"/>
  <c r="AJ31" i="21"/>
  <c r="AI31" i="21"/>
  <c r="AK30" i="21"/>
  <c r="AJ30" i="21"/>
  <c r="AI30" i="21"/>
  <c r="AK29" i="21"/>
  <c r="AJ29" i="21"/>
  <c r="AI29" i="21"/>
  <c r="AK28" i="21"/>
  <c r="AJ28" i="21"/>
  <c r="AI28" i="21"/>
  <c r="AK27" i="21"/>
  <c r="AJ27" i="21"/>
  <c r="AI27" i="21"/>
  <c r="AK26" i="21"/>
  <c r="AJ26" i="21"/>
  <c r="AI26" i="21"/>
  <c r="AK25" i="21"/>
  <c r="AJ25" i="21"/>
  <c r="AI25" i="21"/>
  <c r="AK24" i="21"/>
  <c r="AJ24" i="21"/>
  <c r="AI24" i="21"/>
  <c r="AK23" i="21"/>
  <c r="AJ23" i="21"/>
  <c r="AI23" i="21"/>
  <c r="AK22" i="21"/>
  <c r="AJ22" i="21"/>
  <c r="AI22" i="21"/>
  <c r="AK21" i="21"/>
  <c r="AJ21" i="21"/>
  <c r="AI21" i="21"/>
  <c r="AK20" i="21"/>
  <c r="AJ20" i="21"/>
  <c r="AI20" i="21"/>
  <c r="AK19" i="21"/>
  <c r="AJ19" i="21"/>
  <c r="AI19" i="21"/>
  <c r="AK18" i="21"/>
  <c r="AJ18" i="21"/>
  <c r="AI18" i="21"/>
  <c r="AK17" i="21"/>
  <c r="AJ17" i="21"/>
  <c r="AI17" i="21"/>
  <c r="AK16" i="21"/>
  <c r="AJ16" i="21"/>
  <c r="AI16" i="21"/>
  <c r="AK15" i="21"/>
  <c r="AJ15" i="21"/>
  <c r="AI15" i="21"/>
  <c r="AG41" i="21"/>
  <c r="AF41" i="21"/>
  <c r="AG40" i="21"/>
  <c r="AF40" i="21"/>
  <c r="AG39" i="21"/>
  <c r="AF39" i="21"/>
  <c r="AG38" i="21"/>
  <c r="AF38" i="21"/>
  <c r="AG37" i="21"/>
  <c r="AF37" i="21"/>
  <c r="AG36" i="21"/>
  <c r="AF36" i="21"/>
  <c r="AG35" i="21"/>
  <c r="AF35" i="21"/>
  <c r="AG34" i="21"/>
  <c r="AF34" i="21"/>
  <c r="AG33" i="21"/>
  <c r="AF33" i="21"/>
  <c r="AG32" i="21"/>
  <c r="AF32" i="21"/>
  <c r="AG31" i="21"/>
  <c r="AF31" i="21"/>
  <c r="AG30" i="21"/>
  <c r="AF30" i="21"/>
  <c r="AG29" i="21"/>
  <c r="AF29" i="21"/>
  <c r="AG28" i="21"/>
  <c r="AF28" i="21"/>
  <c r="AG27" i="21"/>
  <c r="AF27" i="21"/>
  <c r="AG26" i="21"/>
  <c r="AF26" i="21"/>
  <c r="AG25" i="21"/>
  <c r="AF25" i="21"/>
  <c r="AG24" i="21"/>
  <c r="AF24" i="21"/>
  <c r="AG23" i="21"/>
  <c r="AF23" i="21"/>
  <c r="AG22" i="21"/>
  <c r="AF22" i="21"/>
  <c r="AG21" i="21"/>
  <c r="AF21" i="21"/>
  <c r="AG20" i="21"/>
  <c r="AF20" i="21"/>
  <c r="AG19" i="21"/>
  <c r="AF19" i="21"/>
  <c r="AG18" i="21"/>
  <c r="AF18" i="21"/>
  <c r="AG17" i="21"/>
  <c r="AF17" i="21"/>
  <c r="AG16" i="21"/>
  <c r="AF16" i="21"/>
  <c r="AG15" i="21"/>
  <c r="AF15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4" i="21"/>
  <c r="AE23" i="21"/>
  <c r="AE22" i="21"/>
  <c r="AE21" i="21"/>
  <c r="AE20" i="21"/>
  <c r="AE19" i="21"/>
  <c r="AE18" i="21"/>
  <c r="AE17" i="21"/>
  <c r="AE16" i="21"/>
  <c r="AE15" i="21"/>
  <c r="AB95" i="19"/>
  <c r="AA95" i="19"/>
  <c r="Z95" i="19"/>
  <c r="X95" i="19"/>
  <c r="W95" i="19"/>
  <c r="V95" i="19"/>
  <c r="T95" i="19"/>
  <c r="S95" i="19"/>
  <c r="R95" i="19"/>
  <c r="P95" i="19"/>
  <c r="O95" i="19"/>
  <c r="N95" i="19"/>
  <c r="L95" i="19"/>
  <c r="K95" i="19"/>
  <c r="J95" i="19"/>
  <c r="H95" i="19"/>
  <c r="G95" i="19"/>
  <c r="F95" i="19"/>
  <c r="D95" i="19"/>
  <c r="C95" i="19"/>
  <c r="B95" i="19"/>
  <c r="AB94" i="19"/>
  <c r="AA94" i="19"/>
  <c r="Z94" i="19"/>
  <c r="X94" i="19"/>
  <c r="W94" i="19"/>
  <c r="V94" i="19"/>
  <c r="T94" i="19"/>
  <c r="S94" i="19"/>
  <c r="R94" i="19"/>
  <c r="P94" i="19"/>
  <c r="O94" i="19"/>
  <c r="N94" i="19"/>
  <c r="L94" i="19"/>
  <c r="K94" i="19"/>
  <c r="J94" i="19"/>
  <c r="H94" i="19"/>
  <c r="G94" i="19"/>
  <c r="F94" i="19"/>
  <c r="D94" i="19"/>
  <c r="C94" i="19"/>
  <c r="B94" i="19"/>
  <c r="AB93" i="19"/>
  <c r="AA93" i="19"/>
  <c r="Z93" i="19"/>
  <c r="X93" i="19"/>
  <c r="W93" i="19"/>
  <c r="V93" i="19"/>
  <c r="T93" i="19"/>
  <c r="S93" i="19"/>
  <c r="R93" i="19"/>
  <c r="P93" i="19"/>
  <c r="O93" i="19"/>
  <c r="N93" i="19"/>
  <c r="L93" i="19"/>
  <c r="K93" i="19"/>
  <c r="J93" i="19"/>
  <c r="H93" i="19"/>
  <c r="G93" i="19"/>
  <c r="F93" i="19"/>
  <c r="D93" i="19"/>
  <c r="C93" i="19"/>
  <c r="B93" i="19"/>
  <c r="AB90" i="19"/>
  <c r="AA90" i="19"/>
  <c r="Z90" i="19"/>
  <c r="X90" i="19"/>
  <c r="W90" i="19"/>
  <c r="V90" i="19"/>
  <c r="T90" i="19"/>
  <c r="S90" i="19"/>
  <c r="R90" i="19"/>
  <c r="P90" i="19"/>
  <c r="O90" i="19"/>
  <c r="N90" i="19"/>
  <c r="L90" i="19"/>
  <c r="K90" i="19"/>
  <c r="J90" i="19"/>
  <c r="H90" i="19"/>
  <c r="G90" i="19"/>
  <c r="F90" i="19"/>
  <c r="D90" i="19"/>
  <c r="C90" i="19"/>
  <c r="B90" i="19"/>
  <c r="AB89" i="19"/>
  <c r="AA89" i="19"/>
  <c r="Z89" i="19"/>
  <c r="X89" i="19"/>
  <c r="W89" i="19"/>
  <c r="V89" i="19"/>
  <c r="T89" i="19"/>
  <c r="S89" i="19"/>
  <c r="R89" i="19"/>
  <c r="P89" i="19"/>
  <c r="O89" i="19"/>
  <c r="N89" i="19"/>
  <c r="L89" i="19"/>
  <c r="K89" i="19"/>
  <c r="J89" i="19"/>
  <c r="H89" i="19"/>
  <c r="G89" i="19"/>
  <c r="F89" i="19"/>
  <c r="D89" i="19"/>
  <c r="C89" i="19"/>
  <c r="B89" i="19"/>
  <c r="AB88" i="19"/>
  <c r="AA88" i="19"/>
  <c r="Z88" i="19"/>
  <c r="X88" i="19"/>
  <c r="W88" i="19"/>
  <c r="V88" i="19"/>
  <c r="T88" i="19"/>
  <c r="S88" i="19"/>
  <c r="R88" i="19"/>
  <c r="P88" i="19"/>
  <c r="O88" i="19"/>
  <c r="N88" i="19"/>
  <c r="L88" i="19"/>
  <c r="K88" i="19"/>
  <c r="J88" i="19"/>
  <c r="H88" i="19"/>
  <c r="G88" i="19"/>
  <c r="F88" i="19"/>
  <c r="D88" i="19"/>
  <c r="C88" i="19"/>
  <c r="B88" i="19"/>
  <c r="AB87" i="19"/>
  <c r="AA87" i="19"/>
  <c r="Z87" i="19"/>
  <c r="X87" i="19"/>
  <c r="W87" i="19"/>
  <c r="V87" i="19"/>
  <c r="T87" i="19"/>
  <c r="S87" i="19"/>
  <c r="R87" i="19"/>
  <c r="P87" i="19"/>
  <c r="O87" i="19"/>
  <c r="N87" i="19"/>
  <c r="L87" i="19"/>
  <c r="K87" i="19"/>
  <c r="J87" i="19"/>
  <c r="H87" i="19"/>
  <c r="G87" i="19"/>
  <c r="F87" i="19"/>
  <c r="D87" i="19"/>
  <c r="C87" i="19"/>
  <c r="B87" i="19"/>
  <c r="AB45" i="19"/>
  <c r="AA45" i="19"/>
  <c r="Z45" i="19"/>
  <c r="X45" i="19"/>
  <c r="W45" i="19"/>
  <c r="V45" i="19"/>
  <c r="T45" i="19"/>
  <c r="S45" i="19"/>
  <c r="R45" i="19"/>
  <c r="P45" i="19"/>
  <c r="O45" i="19"/>
  <c r="N45" i="19"/>
  <c r="L45" i="19"/>
  <c r="K45" i="19"/>
  <c r="J45" i="19"/>
  <c r="H45" i="19"/>
  <c r="G45" i="19"/>
  <c r="F45" i="19"/>
  <c r="D45" i="19"/>
  <c r="C45" i="19"/>
  <c r="B45" i="19"/>
  <c r="AB44" i="19"/>
  <c r="AA44" i="19"/>
  <c r="Z44" i="19"/>
  <c r="X44" i="19"/>
  <c r="W44" i="19"/>
  <c r="V44" i="19"/>
  <c r="T44" i="19"/>
  <c r="S44" i="19"/>
  <c r="R44" i="19"/>
  <c r="P44" i="19"/>
  <c r="O44" i="19"/>
  <c r="N44" i="19"/>
  <c r="L44" i="19"/>
  <c r="K44" i="19"/>
  <c r="J44" i="19"/>
  <c r="H44" i="19"/>
  <c r="G44" i="19"/>
  <c r="F44" i="19"/>
  <c r="D44" i="19"/>
  <c r="C44" i="19"/>
  <c r="B44" i="19"/>
  <c r="AB43" i="19"/>
  <c r="AA43" i="19"/>
  <c r="Z43" i="19"/>
  <c r="X43" i="19"/>
  <c r="W43" i="19"/>
  <c r="V43" i="19"/>
  <c r="T43" i="19"/>
  <c r="S43" i="19"/>
  <c r="R43" i="19"/>
  <c r="P43" i="19"/>
  <c r="O43" i="19"/>
  <c r="N43" i="19"/>
  <c r="L43" i="19"/>
  <c r="K43" i="19"/>
  <c r="J43" i="19"/>
  <c r="H43" i="19"/>
  <c r="G43" i="19"/>
  <c r="F43" i="19"/>
  <c r="D43" i="19"/>
  <c r="C43" i="19"/>
  <c r="B43" i="19"/>
  <c r="AB40" i="19"/>
  <c r="AA40" i="19"/>
  <c r="Z40" i="19"/>
  <c r="X40" i="19"/>
  <c r="W40" i="19"/>
  <c r="V40" i="19"/>
  <c r="T40" i="19"/>
  <c r="S40" i="19"/>
  <c r="R40" i="19"/>
  <c r="P40" i="19"/>
  <c r="O40" i="19"/>
  <c r="N40" i="19"/>
  <c r="L40" i="19"/>
  <c r="K40" i="19"/>
  <c r="J40" i="19"/>
  <c r="H40" i="19"/>
  <c r="G40" i="19"/>
  <c r="F40" i="19"/>
  <c r="D40" i="19"/>
  <c r="C40" i="19"/>
  <c r="B40" i="19"/>
  <c r="AB39" i="19"/>
  <c r="AA39" i="19"/>
  <c r="Z39" i="19"/>
  <c r="X39" i="19"/>
  <c r="W39" i="19"/>
  <c r="V39" i="19"/>
  <c r="T39" i="19"/>
  <c r="S39" i="19"/>
  <c r="R39" i="19"/>
  <c r="P39" i="19"/>
  <c r="O39" i="19"/>
  <c r="N39" i="19"/>
  <c r="L39" i="19"/>
  <c r="K39" i="19"/>
  <c r="J39" i="19"/>
  <c r="H39" i="19"/>
  <c r="G39" i="19"/>
  <c r="F39" i="19"/>
  <c r="D39" i="19"/>
  <c r="C39" i="19"/>
  <c r="B39" i="19"/>
  <c r="AB38" i="19"/>
  <c r="AA38" i="19"/>
  <c r="Z38" i="19"/>
  <c r="X38" i="19"/>
  <c r="W38" i="19"/>
  <c r="V38" i="19"/>
  <c r="T38" i="19"/>
  <c r="S38" i="19"/>
  <c r="R38" i="19"/>
  <c r="P38" i="19"/>
  <c r="O38" i="19"/>
  <c r="N38" i="19"/>
  <c r="L38" i="19"/>
  <c r="K38" i="19"/>
  <c r="J38" i="19"/>
  <c r="H38" i="19"/>
  <c r="G38" i="19"/>
  <c r="F38" i="19"/>
  <c r="D38" i="19"/>
  <c r="C38" i="19"/>
  <c r="B38" i="19"/>
  <c r="AB37" i="19"/>
  <c r="AA37" i="19"/>
  <c r="Z37" i="19"/>
  <c r="X37" i="19"/>
  <c r="W37" i="19"/>
  <c r="V37" i="19"/>
  <c r="T37" i="19"/>
  <c r="S37" i="19"/>
  <c r="R37" i="19"/>
  <c r="P37" i="19"/>
  <c r="O37" i="19"/>
  <c r="N37" i="19"/>
  <c r="L37" i="19"/>
  <c r="K37" i="19"/>
  <c r="J37" i="19"/>
  <c r="H37" i="19"/>
  <c r="G37" i="19"/>
  <c r="F37" i="19"/>
  <c r="D37" i="19"/>
  <c r="C37" i="19"/>
  <c r="B37" i="19"/>
  <c r="BE87" i="17"/>
  <c r="BD87" i="17"/>
  <c r="BC87" i="17"/>
  <c r="BE86" i="17"/>
  <c r="BD86" i="17"/>
  <c r="BC86" i="17"/>
  <c r="BE85" i="17"/>
  <c r="BD85" i="17"/>
  <c r="BC85" i="17"/>
  <c r="BE84" i="17"/>
  <c r="BD84" i="17"/>
  <c r="BC84" i="17"/>
  <c r="BE83" i="17"/>
  <c r="BD83" i="17"/>
  <c r="BC83" i="17"/>
  <c r="BE82" i="17"/>
  <c r="BD82" i="17"/>
  <c r="BC82" i="17"/>
  <c r="BE81" i="17"/>
  <c r="BD81" i="17"/>
  <c r="BC81" i="17"/>
  <c r="BE80" i="17"/>
  <c r="BD80" i="17"/>
  <c r="BC80" i="17"/>
  <c r="BE79" i="17"/>
  <c r="BD79" i="17"/>
  <c r="BC79" i="17"/>
  <c r="BE78" i="17"/>
  <c r="BD78" i="17"/>
  <c r="BC78" i="17"/>
  <c r="BE77" i="17"/>
  <c r="BD77" i="17"/>
  <c r="BC77" i="17"/>
  <c r="BE76" i="17"/>
  <c r="BD76" i="17"/>
  <c r="BC76" i="17"/>
  <c r="BE75" i="17"/>
  <c r="BD75" i="17"/>
  <c r="BC75" i="17"/>
  <c r="BE74" i="17"/>
  <c r="BD74" i="17"/>
  <c r="BC74" i="17"/>
  <c r="BE73" i="17"/>
  <c r="BD73" i="17"/>
  <c r="BC73" i="17"/>
  <c r="BE72" i="17"/>
  <c r="BD72" i="17"/>
  <c r="BC72" i="17"/>
  <c r="BE71" i="17"/>
  <c r="BD71" i="17"/>
  <c r="BC71" i="17"/>
  <c r="BE70" i="17"/>
  <c r="BD70" i="17"/>
  <c r="BC70" i="17"/>
  <c r="BE69" i="17"/>
  <c r="BD69" i="17"/>
  <c r="BC69" i="17"/>
  <c r="BE68" i="17"/>
  <c r="BD68" i="17"/>
  <c r="BC68" i="17"/>
  <c r="BE67" i="17"/>
  <c r="BD67" i="17"/>
  <c r="BC67" i="17"/>
  <c r="BE66" i="17"/>
  <c r="BD66" i="17"/>
  <c r="BC66" i="17"/>
  <c r="BE65" i="17"/>
  <c r="BD65" i="17"/>
  <c r="BC65" i="17"/>
  <c r="BE64" i="17"/>
  <c r="BD64" i="17"/>
  <c r="BC64" i="17"/>
  <c r="BE63" i="17"/>
  <c r="BD63" i="17"/>
  <c r="BC63" i="17"/>
  <c r="BE62" i="17"/>
  <c r="BD62" i="17"/>
  <c r="BC62" i="17"/>
  <c r="BE61" i="17"/>
  <c r="BD61" i="17"/>
  <c r="BC61" i="17"/>
  <c r="BA87" i="17"/>
  <c r="AZ87" i="17"/>
  <c r="AY87" i="17"/>
  <c r="BA86" i="17"/>
  <c r="AZ86" i="17"/>
  <c r="AY86" i="17"/>
  <c r="BA85" i="17"/>
  <c r="AZ85" i="17"/>
  <c r="AY85" i="17"/>
  <c r="BA84" i="17"/>
  <c r="AZ84" i="17"/>
  <c r="AY84" i="17"/>
  <c r="BA83" i="17"/>
  <c r="AZ83" i="17"/>
  <c r="AY83" i="17"/>
  <c r="BA82" i="17"/>
  <c r="AZ82" i="17"/>
  <c r="AY82" i="17"/>
  <c r="BA81" i="17"/>
  <c r="AZ81" i="17"/>
  <c r="AY81" i="17"/>
  <c r="BA80" i="17"/>
  <c r="AZ80" i="17"/>
  <c r="AY80" i="17"/>
  <c r="BA79" i="17"/>
  <c r="AZ79" i="17"/>
  <c r="AY79" i="17"/>
  <c r="BA78" i="17"/>
  <c r="AZ78" i="17"/>
  <c r="AY78" i="17"/>
  <c r="BA77" i="17"/>
  <c r="AZ77" i="17"/>
  <c r="AY77" i="17"/>
  <c r="BA76" i="17"/>
  <c r="AZ76" i="17"/>
  <c r="AY76" i="17"/>
  <c r="BA75" i="17"/>
  <c r="AZ75" i="17"/>
  <c r="AY75" i="17"/>
  <c r="BA74" i="17"/>
  <c r="AZ74" i="17"/>
  <c r="AY74" i="17"/>
  <c r="BA73" i="17"/>
  <c r="AZ73" i="17"/>
  <c r="AY73" i="17"/>
  <c r="BA72" i="17"/>
  <c r="AZ72" i="17"/>
  <c r="AY72" i="17"/>
  <c r="BA71" i="17"/>
  <c r="AZ71" i="17"/>
  <c r="AY71" i="17"/>
  <c r="BA70" i="17"/>
  <c r="AZ70" i="17"/>
  <c r="AY70" i="17"/>
  <c r="BA69" i="17"/>
  <c r="AZ69" i="17"/>
  <c r="AY69" i="17"/>
  <c r="BA68" i="17"/>
  <c r="AZ68" i="17"/>
  <c r="AY68" i="17"/>
  <c r="BA67" i="17"/>
  <c r="AZ67" i="17"/>
  <c r="AY67" i="17"/>
  <c r="BA66" i="17"/>
  <c r="AZ66" i="17"/>
  <c r="AY66" i="17"/>
  <c r="BA65" i="17"/>
  <c r="AZ65" i="17"/>
  <c r="AY65" i="17"/>
  <c r="BA64" i="17"/>
  <c r="AZ64" i="17"/>
  <c r="AY64" i="17"/>
  <c r="BA63" i="17"/>
  <c r="AZ63" i="17"/>
  <c r="AY63" i="17"/>
  <c r="BA62" i="17"/>
  <c r="AZ62" i="17"/>
  <c r="AY62" i="17"/>
  <c r="BA61" i="17"/>
  <c r="AZ61" i="17"/>
  <c r="AY61" i="17"/>
  <c r="AW87" i="17"/>
  <c r="AV87" i="17"/>
  <c r="AU87" i="17"/>
  <c r="AW86" i="17"/>
  <c r="AV86" i="17"/>
  <c r="AU86" i="17"/>
  <c r="AW85" i="17"/>
  <c r="AV85" i="17"/>
  <c r="AU85" i="17"/>
  <c r="AW84" i="17"/>
  <c r="AV84" i="17"/>
  <c r="AU84" i="17"/>
  <c r="AW83" i="17"/>
  <c r="AV83" i="17"/>
  <c r="AU83" i="17"/>
  <c r="AW82" i="17"/>
  <c r="AV82" i="17"/>
  <c r="AU82" i="17"/>
  <c r="AW81" i="17"/>
  <c r="AV81" i="17"/>
  <c r="AU81" i="17"/>
  <c r="AW80" i="17"/>
  <c r="AV80" i="17"/>
  <c r="AU80" i="17"/>
  <c r="AW79" i="17"/>
  <c r="AV79" i="17"/>
  <c r="AU79" i="17"/>
  <c r="AW78" i="17"/>
  <c r="AV78" i="17"/>
  <c r="AU78" i="17"/>
  <c r="AW77" i="17"/>
  <c r="AV77" i="17"/>
  <c r="AU77" i="17"/>
  <c r="AW76" i="17"/>
  <c r="AV76" i="17"/>
  <c r="AU76" i="17"/>
  <c r="AW75" i="17"/>
  <c r="AV75" i="17"/>
  <c r="AU75" i="17"/>
  <c r="AW74" i="17"/>
  <c r="AV74" i="17"/>
  <c r="AU74" i="17"/>
  <c r="AW73" i="17"/>
  <c r="AV73" i="17"/>
  <c r="AU73" i="17"/>
  <c r="AW72" i="17"/>
  <c r="AV72" i="17"/>
  <c r="AU72" i="17"/>
  <c r="AW71" i="17"/>
  <c r="AV71" i="17"/>
  <c r="AU71" i="17"/>
  <c r="AW70" i="17"/>
  <c r="AV70" i="17"/>
  <c r="AU70" i="17"/>
  <c r="AW69" i="17"/>
  <c r="AV69" i="17"/>
  <c r="AU69" i="17"/>
  <c r="AW68" i="17"/>
  <c r="AV68" i="17"/>
  <c r="AU68" i="17"/>
  <c r="AW67" i="17"/>
  <c r="AV67" i="17"/>
  <c r="AU67" i="17"/>
  <c r="AW66" i="17"/>
  <c r="AV66" i="17"/>
  <c r="AU66" i="17"/>
  <c r="AW65" i="17"/>
  <c r="AV65" i="17"/>
  <c r="AU65" i="17"/>
  <c r="AW64" i="17"/>
  <c r="AV64" i="17"/>
  <c r="AU64" i="17"/>
  <c r="AW63" i="17"/>
  <c r="AV63" i="17"/>
  <c r="AU63" i="17"/>
  <c r="AW62" i="17"/>
  <c r="AV62" i="17"/>
  <c r="AU62" i="17"/>
  <c r="AW61" i="17"/>
  <c r="AV61" i="17"/>
  <c r="AU61" i="17"/>
  <c r="AS87" i="17"/>
  <c r="AR87" i="17"/>
  <c r="AQ87" i="17"/>
  <c r="AS86" i="17"/>
  <c r="AR86" i="17"/>
  <c r="AQ86" i="17"/>
  <c r="AS85" i="17"/>
  <c r="AR85" i="17"/>
  <c r="AQ85" i="17"/>
  <c r="AS84" i="17"/>
  <c r="AR84" i="17"/>
  <c r="AQ84" i="17"/>
  <c r="AS83" i="17"/>
  <c r="AR83" i="17"/>
  <c r="AQ83" i="17"/>
  <c r="AS82" i="17"/>
  <c r="AR82" i="17"/>
  <c r="AQ82" i="17"/>
  <c r="AS81" i="17"/>
  <c r="AR81" i="17"/>
  <c r="AQ81" i="17"/>
  <c r="AS80" i="17"/>
  <c r="AR80" i="17"/>
  <c r="AQ80" i="17"/>
  <c r="AS79" i="17"/>
  <c r="AR79" i="17"/>
  <c r="AQ79" i="17"/>
  <c r="AS78" i="17"/>
  <c r="AR78" i="17"/>
  <c r="AQ78" i="17"/>
  <c r="AS77" i="17"/>
  <c r="AR77" i="17"/>
  <c r="AQ77" i="17"/>
  <c r="AS76" i="17"/>
  <c r="AR76" i="17"/>
  <c r="AQ76" i="17"/>
  <c r="AS75" i="17"/>
  <c r="AR75" i="17"/>
  <c r="AQ75" i="17"/>
  <c r="AS74" i="17"/>
  <c r="AR74" i="17"/>
  <c r="AQ74" i="17"/>
  <c r="AS73" i="17"/>
  <c r="AR73" i="17"/>
  <c r="AQ73" i="17"/>
  <c r="AS72" i="17"/>
  <c r="AR72" i="17"/>
  <c r="AQ72" i="17"/>
  <c r="AS71" i="17"/>
  <c r="AR71" i="17"/>
  <c r="AQ71" i="17"/>
  <c r="AS70" i="17"/>
  <c r="AR70" i="17"/>
  <c r="AQ70" i="17"/>
  <c r="AS69" i="17"/>
  <c r="AR69" i="17"/>
  <c r="AQ69" i="17"/>
  <c r="AS68" i="17"/>
  <c r="AR68" i="17"/>
  <c r="AQ68" i="17"/>
  <c r="AS67" i="17"/>
  <c r="AR67" i="17"/>
  <c r="AQ67" i="17"/>
  <c r="AS66" i="17"/>
  <c r="AR66" i="17"/>
  <c r="AQ66" i="17"/>
  <c r="AS65" i="17"/>
  <c r="AR65" i="17"/>
  <c r="AQ65" i="17"/>
  <c r="AS64" i="17"/>
  <c r="AR64" i="17"/>
  <c r="AQ64" i="17"/>
  <c r="AS63" i="17"/>
  <c r="AR63" i="17"/>
  <c r="AQ63" i="17"/>
  <c r="AS62" i="17"/>
  <c r="AR62" i="17"/>
  <c r="AQ62" i="17"/>
  <c r="AS61" i="17"/>
  <c r="AR61" i="17"/>
  <c r="AQ61" i="17"/>
  <c r="AO87" i="17"/>
  <c r="AN87" i="17"/>
  <c r="AM87" i="17"/>
  <c r="AO86" i="17"/>
  <c r="AN86" i="17"/>
  <c r="AM86" i="17"/>
  <c r="AO85" i="17"/>
  <c r="AN85" i="17"/>
  <c r="AM85" i="17"/>
  <c r="AO84" i="17"/>
  <c r="AN84" i="17"/>
  <c r="AM84" i="17"/>
  <c r="AO83" i="17"/>
  <c r="AN83" i="17"/>
  <c r="AM83" i="17"/>
  <c r="AO82" i="17"/>
  <c r="AN82" i="17"/>
  <c r="AM82" i="17"/>
  <c r="AO81" i="17"/>
  <c r="AN81" i="17"/>
  <c r="AM81" i="17"/>
  <c r="AO80" i="17"/>
  <c r="AN80" i="17"/>
  <c r="AM80" i="17"/>
  <c r="AO79" i="17"/>
  <c r="AN79" i="17"/>
  <c r="AM79" i="17"/>
  <c r="AO78" i="17"/>
  <c r="AN78" i="17"/>
  <c r="AM78" i="17"/>
  <c r="AO77" i="17"/>
  <c r="AN77" i="17"/>
  <c r="AM77" i="17"/>
  <c r="AO76" i="17"/>
  <c r="AN76" i="17"/>
  <c r="AM76" i="17"/>
  <c r="AO75" i="17"/>
  <c r="AN75" i="17"/>
  <c r="AM75" i="17"/>
  <c r="AO74" i="17"/>
  <c r="AN74" i="17"/>
  <c r="AM74" i="17"/>
  <c r="AO73" i="17"/>
  <c r="AN73" i="17"/>
  <c r="AM73" i="17"/>
  <c r="AO72" i="17"/>
  <c r="AN72" i="17"/>
  <c r="AM72" i="17"/>
  <c r="AO71" i="17"/>
  <c r="AN71" i="17"/>
  <c r="AM71" i="17"/>
  <c r="AO70" i="17"/>
  <c r="AN70" i="17"/>
  <c r="AM70" i="17"/>
  <c r="AO69" i="17"/>
  <c r="AN69" i="17"/>
  <c r="AM69" i="17"/>
  <c r="AO68" i="17"/>
  <c r="AN68" i="17"/>
  <c r="AM68" i="17"/>
  <c r="AO67" i="17"/>
  <c r="AN67" i="17"/>
  <c r="AM67" i="17"/>
  <c r="AO66" i="17"/>
  <c r="AN66" i="17"/>
  <c r="AM66" i="17"/>
  <c r="AO65" i="17"/>
  <c r="AN65" i="17"/>
  <c r="AM65" i="17"/>
  <c r="AO64" i="17"/>
  <c r="AN64" i="17"/>
  <c r="AM64" i="17"/>
  <c r="AO63" i="17"/>
  <c r="AN63" i="17"/>
  <c r="AM63" i="17"/>
  <c r="AO62" i="17"/>
  <c r="AN62" i="17"/>
  <c r="AM62" i="17"/>
  <c r="AO61" i="17"/>
  <c r="AN61" i="17"/>
  <c r="AM61" i="17"/>
  <c r="AK87" i="17"/>
  <c r="AJ87" i="17"/>
  <c r="AI87" i="17"/>
  <c r="AK86" i="17"/>
  <c r="AJ86" i="17"/>
  <c r="AI86" i="17"/>
  <c r="AK85" i="17"/>
  <c r="AJ85" i="17"/>
  <c r="AI85" i="17"/>
  <c r="AK84" i="17"/>
  <c r="AJ84" i="17"/>
  <c r="AI84" i="17"/>
  <c r="AK83" i="17"/>
  <c r="AJ83" i="17"/>
  <c r="AI83" i="17"/>
  <c r="AK82" i="17"/>
  <c r="AJ82" i="17"/>
  <c r="AI82" i="17"/>
  <c r="AK81" i="17"/>
  <c r="AJ81" i="17"/>
  <c r="AI81" i="17"/>
  <c r="AK80" i="17"/>
  <c r="AJ80" i="17"/>
  <c r="AI80" i="17"/>
  <c r="AK79" i="17"/>
  <c r="AJ79" i="17"/>
  <c r="AI79" i="17"/>
  <c r="AK78" i="17"/>
  <c r="AJ78" i="17"/>
  <c r="AI78" i="17"/>
  <c r="AK77" i="17"/>
  <c r="AJ77" i="17"/>
  <c r="AI77" i="17"/>
  <c r="AK76" i="17"/>
  <c r="AJ76" i="17"/>
  <c r="AI76" i="17"/>
  <c r="AK75" i="17"/>
  <c r="AJ75" i="17"/>
  <c r="AI75" i="17"/>
  <c r="AK74" i="17"/>
  <c r="AJ74" i="17"/>
  <c r="AI74" i="17"/>
  <c r="AK73" i="17"/>
  <c r="AJ73" i="17"/>
  <c r="AI73" i="17"/>
  <c r="AK72" i="17"/>
  <c r="AJ72" i="17"/>
  <c r="AI72" i="17"/>
  <c r="AK71" i="17"/>
  <c r="AJ71" i="17"/>
  <c r="AI71" i="17"/>
  <c r="AK70" i="17"/>
  <c r="AJ70" i="17"/>
  <c r="AI70" i="17"/>
  <c r="AK69" i="17"/>
  <c r="AJ69" i="17"/>
  <c r="AI69" i="17"/>
  <c r="AK68" i="17"/>
  <c r="AJ68" i="17"/>
  <c r="AI68" i="17"/>
  <c r="AK67" i="17"/>
  <c r="AJ67" i="17"/>
  <c r="AI67" i="17"/>
  <c r="AK66" i="17"/>
  <c r="AJ66" i="17"/>
  <c r="AI66" i="17"/>
  <c r="AK65" i="17"/>
  <c r="AJ65" i="17"/>
  <c r="AI65" i="17"/>
  <c r="AK64" i="17"/>
  <c r="AJ64" i="17"/>
  <c r="AI64" i="17"/>
  <c r="AK63" i="17"/>
  <c r="AJ63" i="17"/>
  <c r="AI63" i="17"/>
  <c r="AK62" i="17"/>
  <c r="AJ62" i="17"/>
  <c r="AI62" i="17"/>
  <c r="AK61" i="17"/>
  <c r="AJ61" i="17"/>
  <c r="AI61" i="17"/>
  <c r="AG87" i="17"/>
  <c r="AF87" i="17"/>
  <c r="AG86" i="17"/>
  <c r="AF86" i="17"/>
  <c r="AG85" i="17"/>
  <c r="AF85" i="17"/>
  <c r="AG84" i="17"/>
  <c r="AF84" i="17"/>
  <c r="AG83" i="17"/>
  <c r="AF83" i="17"/>
  <c r="AG82" i="17"/>
  <c r="AF82" i="17"/>
  <c r="AG81" i="17"/>
  <c r="AF81" i="17"/>
  <c r="AG80" i="17"/>
  <c r="AF80" i="17"/>
  <c r="AG79" i="17"/>
  <c r="AF79" i="17"/>
  <c r="AG78" i="17"/>
  <c r="AF78" i="17"/>
  <c r="AG77" i="17"/>
  <c r="AF77" i="17"/>
  <c r="AG76" i="17"/>
  <c r="AF76" i="17"/>
  <c r="AG75" i="17"/>
  <c r="AF75" i="17"/>
  <c r="AG74" i="17"/>
  <c r="AF74" i="17"/>
  <c r="AG73" i="17"/>
  <c r="AF73" i="17"/>
  <c r="AG72" i="17"/>
  <c r="AF72" i="17"/>
  <c r="AG71" i="17"/>
  <c r="AF71" i="17"/>
  <c r="AG70" i="17"/>
  <c r="AF70" i="17"/>
  <c r="AG69" i="17"/>
  <c r="AF69" i="17"/>
  <c r="AG68" i="17"/>
  <c r="AF68" i="17"/>
  <c r="AG67" i="17"/>
  <c r="AF67" i="17"/>
  <c r="AG66" i="17"/>
  <c r="AF66" i="17"/>
  <c r="AG65" i="17"/>
  <c r="AF65" i="17"/>
  <c r="AG64" i="17"/>
  <c r="AF64" i="17"/>
  <c r="AG63" i="17"/>
  <c r="AF63" i="17"/>
  <c r="AG62" i="17"/>
  <c r="AF62" i="17"/>
  <c r="AG61" i="17"/>
  <c r="AF61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BE43" i="17"/>
  <c r="BD43" i="17"/>
  <c r="BC43" i="17"/>
  <c r="BE42" i="17"/>
  <c r="BD42" i="17"/>
  <c r="BC42" i="17"/>
  <c r="BE41" i="17"/>
  <c r="BD41" i="17"/>
  <c r="BC41" i="17"/>
  <c r="BE40" i="17"/>
  <c r="BD40" i="17"/>
  <c r="BC40" i="17"/>
  <c r="BE39" i="17"/>
  <c r="BD39" i="17"/>
  <c r="BC39" i="17"/>
  <c r="BE38" i="17"/>
  <c r="BD38" i="17"/>
  <c r="BC38" i="17"/>
  <c r="BE37" i="17"/>
  <c r="BD37" i="17"/>
  <c r="BC37" i="17"/>
  <c r="BE36" i="17"/>
  <c r="BD36" i="17"/>
  <c r="BC36" i="17"/>
  <c r="BE35" i="17"/>
  <c r="BD35" i="17"/>
  <c r="BC35" i="17"/>
  <c r="BE34" i="17"/>
  <c r="BD34" i="17"/>
  <c r="BC34" i="17"/>
  <c r="BE33" i="17"/>
  <c r="BD33" i="17"/>
  <c r="BC33" i="17"/>
  <c r="BE32" i="17"/>
  <c r="BD32" i="17"/>
  <c r="BC32" i="17"/>
  <c r="BE31" i="17"/>
  <c r="BD31" i="17"/>
  <c r="BC31" i="17"/>
  <c r="BE30" i="17"/>
  <c r="BD30" i="17"/>
  <c r="BC30" i="17"/>
  <c r="BE29" i="17"/>
  <c r="BD29" i="17"/>
  <c r="BC29" i="17"/>
  <c r="BE28" i="17"/>
  <c r="BD28" i="17"/>
  <c r="BC28" i="17"/>
  <c r="BE27" i="17"/>
  <c r="BD27" i="17"/>
  <c r="BC27" i="17"/>
  <c r="BE26" i="17"/>
  <c r="BD26" i="17"/>
  <c r="BC26" i="17"/>
  <c r="BE25" i="17"/>
  <c r="BD25" i="17"/>
  <c r="BC25" i="17"/>
  <c r="BE24" i="17"/>
  <c r="BD24" i="17"/>
  <c r="BC24" i="17"/>
  <c r="BE23" i="17"/>
  <c r="BD23" i="17"/>
  <c r="BC23" i="17"/>
  <c r="BE22" i="17"/>
  <c r="BD22" i="17"/>
  <c r="BC22" i="17"/>
  <c r="BE21" i="17"/>
  <c r="BD21" i="17"/>
  <c r="BC21" i="17"/>
  <c r="BE20" i="17"/>
  <c r="BD20" i="17"/>
  <c r="BC20" i="17"/>
  <c r="BE19" i="17"/>
  <c r="BD19" i="17"/>
  <c r="BC19" i="17"/>
  <c r="BE18" i="17"/>
  <c r="BD18" i="17"/>
  <c r="BC18" i="17"/>
  <c r="BE17" i="17"/>
  <c r="BD17" i="17"/>
  <c r="BC17" i="17"/>
  <c r="BA43" i="17"/>
  <c r="AZ43" i="17"/>
  <c r="AY43" i="17"/>
  <c r="BA42" i="17"/>
  <c r="AZ42" i="17"/>
  <c r="AY42" i="17"/>
  <c r="BA41" i="17"/>
  <c r="AZ41" i="17"/>
  <c r="AY41" i="17"/>
  <c r="BA40" i="17"/>
  <c r="AZ40" i="17"/>
  <c r="AY40" i="17"/>
  <c r="BA39" i="17"/>
  <c r="AZ39" i="17"/>
  <c r="AY39" i="17"/>
  <c r="BA38" i="17"/>
  <c r="AZ38" i="17"/>
  <c r="AY38" i="17"/>
  <c r="BA37" i="17"/>
  <c r="AZ37" i="17"/>
  <c r="AY37" i="17"/>
  <c r="BA36" i="17"/>
  <c r="AZ36" i="17"/>
  <c r="AY36" i="17"/>
  <c r="BA35" i="17"/>
  <c r="AZ35" i="17"/>
  <c r="AY35" i="17"/>
  <c r="BA34" i="17"/>
  <c r="AZ34" i="17"/>
  <c r="AY34" i="17"/>
  <c r="BA33" i="17"/>
  <c r="AZ33" i="17"/>
  <c r="AY33" i="17"/>
  <c r="BA32" i="17"/>
  <c r="AZ32" i="17"/>
  <c r="AY32" i="17"/>
  <c r="BA31" i="17"/>
  <c r="AZ31" i="17"/>
  <c r="AY31" i="17"/>
  <c r="BA30" i="17"/>
  <c r="AZ30" i="17"/>
  <c r="AY30" i="17"/>
  <c r="BA29" i="17"/>
  <c r="AZ29" i="17"/>
  <c r="AY29" i="17"/>
  <c r="BA28" i="17"/>
  <c r="AZ28" i="17"/>
  <c r="AY28" i="17"/>
  <c r="BA27" i="17"/>
  <c r="AZ27" i="17"/>
  <c r="AY27" i="17"/>
  <c r="BA26" i="17"/>
  <c r="AZ26" i="17"/>
  <c r="AY26" i="17"/>
  <c r="BA25" i="17"/>
  <c r="AZ25" i="17"/>
  <c r="AY25" i="17"/>
  <c r="BA24" i="17"/>
  <c r="AZ24" i="17"/>
  <c r="AY24" i="17"/>
  <c r="BA23" i="17"/>
  <c r="AZ23" i="17"/>
  <c r="AY23" i="17"/>
  <c r="BA22" i="17"/>
  <c r="AZ22" i="17"/>
  <c r="AY22" i="17"/>
  <c r="BA21" i="17"/>
  <c r="AZ21" i="17"/>
  <c r="AY21" i="17"/>
  <c r="BA20" i="17"/>
  <c r="AZ20" i="17"/>
  <c r="AY20" i="17"/>
  <c r="BA19" i="17"/>
  <c r="AZ19" i="17"/>
  <c r="AY19" i="17"/>
  <c r="BA18" i="17"/>
  <c r="AZ18" i="17"/>
  <c r="AY18" i="17"/>
  <c r="BA17" i="17"/>
  <c r="AZ17" i="17"/>
  <c r="AY17" i="17"/>
  <c r="AW43" i="17"/>
  <c r="AV43" i="17"/>
  <c r="AU43" i="17"/>
  <c r="AW42" i="17"/>
  <c r="AV42" i="17"/>
  <c r="AU42" i="17"/>
  <c r="AW41" i="17"/>
  <c r="AV41" i="17"/>
  <c r="AU41" i="17"/>
  <c r="AW40" i="17"/>
  <c r="AV40" i="17"/>
  <c r="AU40" i="17"/>
  <c r="AW39" i="17"/>
  <c r="AV39" i="17"/>
  <c r="AU39" i="17"/>
  <c r="AW38" i="17"/>
  <c r="AV38" i="17"/>
  <c r="AU38" i="17"/>
  <c r="AW37" i="17"/>
  <c r="AV37" i="17"/>
  <c r="AU37" i="17"/>
  <c r="AW36" i="17"/>
  <c r="AV36" i="17"/>
  <c r="AU36" i="17"/>
  <c r="AW35" i="17"/>
  <c r="AV35" i="17"/>
  <c r="AU35" i="17"/>
  <c r="AW34" i="17"/>
  <c r="AV34" i="17"/>
  <c r="AU34" i="17"/>
  <c r="AW33" i="17"/>
  <c r="AV33" i="17"/>
  <c r="AU33" i="17"/>
  <c r="AW32" i="17"/>
  <c r="AV32" i="17"/>
  <c r="AU32" i="17"/>
  <c r="AW31" i="17"/>
  <c r="AV31" i="17"/>
  <c r="AU31" i="17"/>
  <c r="AW30" i="17"/>
  <c r="AV30" i="17"/>
  <c r="AU30" i="17"/>
  <c r="AW29" i="17"/>
  <c r="AV29" i="17"/>
  <c r="AU29" i="17"/>
  <c r="AW28" i="17"/>
  <c r="AV28" i="17"/>
  <c r="AU28" i="17"/>
  <c r="AW27" i="17"/>
  <c r="AV27" i="17"/>
  <c r="AU27" i="17"/>
  <c r="AW26" i="17"/>
  <c r="AV26" i="17"/>
  <c r="AU26" i="17"/>
  <c r="AW25" i="17"/>
  <c r="AV25" i="17"/>
  <c r="AU25" i="17"/>
  <c r="AW24" i="17"/>
  <c r="AV24" i="17"/>
  <c r="AU24" i="17"/>
  <c r="AW23" i="17"/>
  <c r="AV23" i="17"/>
  <c r="AU23" i="17"/>
  <c r="AW22" i="17"/>
  <c r="AV22" i="17"/>
  <c r="AU22" i="17"/>
  <c r="AW21" i="17"/>
  <c r="AV21" i="17"/>
  <c r="AU21" i="17"/>
  <c r="AW20" i="17"/>
  <c r="AV20" i="17"/>
  <c r="AU20" i="17"/>
  <c r="AW19" i="17"/>
  <c r="AV19" i="17"/>
  <c r="AU19" i="17"/>
  <c r="AW18" i="17"/>
  <c r="AV18" i="17"/>
  <c r="AU18" i="17"/>
  <c r="AW17" i="17"/>
  <c r="AV17" i="17"/>
  <c r="AU17" i="17"/>
  <c r="AS43" i="17"/>
  <c r="AR43" i="17"/>
  <c r="AQ43" i="17"/>
  <c r="AS42" i="17"/>
  <c r="AR42" i="17"/>
  <c r="AQ42" i="17"/>
  <c r="AS41" i="17"/>
  <c r="AR41" i="17"/>
  <c r="AQ41" i="17"/>
  <c r="AS40" i="17"/>
  <c r="AR40" i="17"/>
  <c r="AQ40" i="17"/>
  <c r="AS39" i="17"/>
  <c r="AR39" i="17"/>
  <c r="AQ39" i="17"/>
  <c r="AS38" i="17"/>
  <c r="AR38" i="17"/>
  <c r="AQ38" i="17"/>
  <c r="AS37" i="17"/>
  <c r="AR37" i="17"/>
  <c r="AQ37" i="17"/>
  <c r="AS36" i="17"/>
  <c r="AR36" i="17"/>
  <c r="AQ36" i="17"/>
  <c r="AS35" i="17"/>
  <c r="AR35" i="17"/>
  <c r="AQ35" i="17"/>
  <c r="AS34" i="17"/>
  <c r="AR34" i="17"/>
  <c r="AQ34" i="17"/>
  <c r="AS33" i="17"/>
  <c r="AR33" i="17"/>
  <c r="AQ33" i="17"/>
  <c r="AS32" i="17"/>
  <c r="AR32" i="17"/>
  <c r="AQ32" i="17"/>
  <c r="AS31" i="17"/>
  <c r="AR31" i="17"/>
  <c r="AQ31" i="17"/>
  <c r="AS30" i="17"/>
  <c r="AR30" i="17"/>
  <c r="AQ30" i="17"/>
  <c r="AS29" i="17"/>
  <c r="AR29" i="17"/>
  <c r="AQ29" i="17"/>
  <c r="AS28" i="17"/>
  <c r="AR28" i="17"/>
  <c r="AQ28" i="17"/>
  <c r="AS27" i="17"/>
  <c r="AR27" i="17"/>
  <c r="AQ27" i="17"/>
  <c r="AS26" i="17"/>
  <c r="AR26" i="17"/>
  <c r="AQ26" i="17"/>
  <c r="AS25" i="17"/>
  <c r="AR25" i="17"/>
  <c r="AQ25" i="17"/>
  <c r="AS24" i="17"/>
  <c r="AR24" i="17"/>
  <c r="AQ24" i="17"/>
  <c r="AS23" i="17"/>
  <c r="AR23" i="17"/>
  <c r="AQ23" i="17"/>
  <c r="AS22" i="17"/>
  <c r="AR22" i="17"/>
  <c r="AQ22" i="17"/>
  <c r="AS21" i="17"/>
  <c r="AR21" i="17"/>
  <c r="AQ21" i="17"/>
  <c r="AS20" i="17"/>
  <c r="AR20" i="17"/>
  <c r="AQ20" i="17"/>
  <c r="AS19" i="17"/>
  <c r="AR19" i="17"/>
  <c r="AQ19" i="17"/>
  <c r="AS18" i="17"/>
  <c r="AR18" i="17"/>
  <c r="AQ18" i="17"/>
  <c r="AS17" i="17"/>
  <c r="AR17" i="17"/>
  <c r="AQ17" i="17"/>
  <c r="AO43" i="17"/>
  <c r="AN43" i="17"/>
  <c r="AM43" i="17"/>
  <c r="AO42" i="17"/>
  <c r="AN42" i="17"/>
  <c r="AM42" i="17"/>
  <c r="AO41" i="17"/>
  <c r="AN41" i="17"/>
  <c r="AM41" i="17"/>
  <c r="AO40" i="17"/>
  <c r="AN40" i="17"/>
  <c r="AM40" i="17"/>
  <c r="AO39" i="17"/>
  <c r="AN39" i="17"/>
  <c r="AM39" i="17"/>
  <c r="AO38" i="17"/>
  <c r="AN38" i="17"/>
  <c r="AM38" i="17"/>
  <c r="AO37" i="17"/>
  <c r="AN37" i="17"/>
  <c r="AM37" i="17"/>
  <c r="AO36" i="17"/>
  <c r="AN36" i="17"/>
  <c r="AM36" i="17"/>
  <c r="AO35" i="17"/>
  <c r="AN35" i="17"/>
  <c r="AM35" i="17"/>
  <c r="AO34" i="17"/>
  <c r="AN34" i="17"/>
  <c r="AM34" i="17"/>
  <c r="AO33" i="17"/>
  <c r="AN33" i="17"/>
  <c r="AM33" i="17"/>
  <c r="AO32" i="17"/>
  <c r="AN32" i="17"/>
  <c r="AM32" i="17"/>
  <c r="AO31" i="17"/>
  <c r="AN31" i="17"/>
  <c r="AM31" i="17"/>
  <c r="AO30" i="17"/>
  <c r="AN30" i="17"/>
  <c r="AM30" i="17"/>
  <c r="AO29" i="17"/>
  <c r="AN29" i="17"/>
  <c r="AM29" i="17"/>
  <c r="AO28" i="17"/>
  <c r="AN28" i="17"/>
  <c r="AM28" i="17"/>
  <c r="AO27" i="17"/>
  <c r="AN27" i="17"/>
  <c r="AM27" i="17"/>
  <c r="AO26" i="17"/>
  <c r="AN26" i="17"/>
  <c r="AM26" i="17"/>
  <c r="AO25" i="17"/>
  <c r="AN25" i="17"/>
  <c r="AM25" i="17"/>
  <c r="AO24" i="17"/>
  <c r="AN24" i="17"/>
  <c r="AM24" i="17"/>
  <c r="AO23" i="17"/>
  <c r="AN23" i="17"/>
  <c r="AM23" i="17"/>
  <c r="AO22" i="17"/>
  <c r="AN22" i="17"/>
  <c r="AM22" i="17"/>
  <c r="AO21" i="17"/>
  <c r="AN21" i="17"/>
  <c r="AM21" i="17"/>
  <c r="AO20" i="17"/>
  <c r="AN20" i="17"/>
  <c r="AM20" i="17"/>
  <c r="AO19" i="17"/>
  <c r="AN19" i="17"/>
  <c r="AM19" i="17"/>
  <c r="AO18" i="17"/>
  <c r="AN18" i="17"/>
  <c r="AM18" i="17"/>
  <c r="AO17" i="17"/>
  <c r="AN17" i="17"/>
  <c r="AM17" i="17"/>
  <c r="AK43" i="17"/>
  <c r="AJ43" i="17"/>
  <c r="AI43" i="17"/>
  <c r="AK42" i="17"/>
  <c r="AJ42" i="17"/>
  <c r="AI42" i="17"/>
  <c r="AK41" i="17"/>
  <c r="AJ41" i="17"/>
  <c r="AI41" i="17"/>
  <c r="AK40" i="17"/>
  <c r="AJ40" i="17"/>
  <c r="AI40" i="17"/>
  <c r="AK39" i="17"/>
  <c r="AJ39" i="17"/>
  <c r="AI39" i="17"/>
  <c r="AK38" i="17"/>
  <c r="AJ38" i="17"/>
  <c r="AI38" i="17"/>
  <c r="AK37" i="17"/>
  <c r="AJ37" i="17"/>
  <c r="AI37" i="17"/>
  <c r="AK36" i="17"/>
  <c r="AJ36" i="17"/>
  <c r="AI36" i="17"/>
  <c r="AK35" i="17"/>
  <c r="AJ35" i="17"/>
  <c r="AI35" i="17"/>
  <c r="AK34" i="17"/>
  <c r="AJ34" i="17"/>
  <c r="AI34" i="17"/>
  <c r="AK33" i="17"/>
  <c r="AJ33" i="17"/>
  <c r="AI33" i="17"/>
  <c r="AK32" i="17"/>
  <c r="AJ32" i="17"/>
  <c r="AI32" i="17"/>
  <c r="AK31" i="17"/>
  <c r="AJ31" i="17"/>
  <c r="AI31" i="17"/>
  <c r="AK30" i="17"/>
  <c r="AJ30" i="17"/>
  <c r="AI30" i="17"/>
  <c r="AK29" i="17"/>
  <c r="AJ29" i="17"/>
  <c r="AI29" i="17"/>
  <c r="AK28" i="17"/>
  <c r="AJ28" i="17"/>
  <c r="AI28" i="17"/>
  <c r="AK27" i="17"/>
  <c r="AJ27" i="17"/>
  <c r="AI27" i="17"/>
  <c r="AK26" i="17"/>
  <c r="AJ26" i="17"/>
  <c r="AI26" i="17"/>
  <c r="AK25" i="17"/>
  <c r="AJ25" i="17"/>
  <c r="AI25" i="17"/>
  <c r="AK24" i="17"/>
  <c r="AJ24" i="17"/>
  <c r="AI24" i="17"/>
  <c r="AK23" i="17"/>
  <c r="AJ23" i="17"/>
  <c r="AI23" i="17"/>
  <c r="AK22" i="17"/>
  <c r="AJ22" i="17"/>
  <c r="AI22" i="17"/>
  <c r="AK21" i="17"/>
  <c r="AJ21" i="17"/>
  <c r="AI21" i="17"/>
  <c r="AK20" i="17"/>
  <c r="AJ20" i="17"/>
  <c r="AI20" i="17"/>
  <c r="AK19" i="17"/>
  <c r="AJ19" i="17"/>
  <c r="AI19" i="17"/>
  <c r="AK18" i="17"/>
  <c r="AJ18" i="17"/>
  <c r="AI18" i="17"/>
  <c r="AK17" i="17"/>
  <c r="AJ17" i="17"/>
  <c r="AI17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5" i="17"/>
  <c r="AG24" i="17"/>
  <c r="AG23" i="17"/>
  <c r="AG22" i="17"/>
  <c r="AG21" i="17"/>
  <c r="AG20" i="17"/>
  <c r="AG19" i="17"/>
  <c r="AG18" i="17"/>
  <c r="AG17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E17" i="17"/>
  <c r="AB95" i="15"/>
  <c r="AA95" i="15"/>
  <c r="Z95" i="15"/>
  <c r="AB94" i="15"/>
  <c r="AA94" i="15"/>
  <c r="Z94" i="15"/>
  <c r="AB93" i="15"/>
  <c r="AA93" i="15"/>
  <c r="Z93" i="15"/>
  <c r="AB90" i="15"/>
  <c r="AA90" i="15"/>
  <c r="Z90" i="15"/>
  <c r="AB89" i="15"/>
  <c r="AA89" i="15"/>
  <c r="Z89" i="15"/>
  <c r="AB88" i="15"/>
  <c r="AA88" i="15"/>
  <c r="Z88" i="15"/>
  <c r="AB87" i="15"/>
  <c r="AA87" i="15"/>
  <c r="Z87" i="15"/>
  <c r="X95" i="15"/>
  <c r="W95" i="15"/>
  <c r="V95" i="15"/>
  <c r="X94" i="15"/>
  <c r="W94" i="15"/>
  <c r="V94" i="15"/>
  <c r="X93" i="15"/>
  <c r="W93" i="15"/>
  <c r="V93" i="15"/>
  <c r="X90" i="15"/>
  <c r="W90" i="15"/>
  <c r="V90" i="15"/>
  <c r="X89" i="15"/>
  <c r="W89" i="15"/>
  <c r="V89" i="15"/>
  <c r="X88" i="15"/>
  <c r="W88" i="15"/>
  <c r="V88" i="15"/>
  <c r="X87" i="15"/>
  <c r="W87" i="15"/>
  <c r="V87" i="15"/>
  <c r="T95" i="15"/>
  <c r="S95" i="15"/>
  <c r="R95" i="15"/>
  <c r="T94" i="15"/>
  <c r="S94" i="15"/>
  <c r="R94" i="15"/>
  <c r="T93" i="15"/>
  <c r="S93" i="15"/>
  <c r="R93" i="15"/>
  <c r="T90" i="15"/>
  <c r="S90" i="15"/>
  <c r="R90" i="15"/>
  <c r="T89" i="15"/>
  <c r="S89" i="15"/>
  <c r="R89" i="15"/>
  <c r="T88" i="15"/>
  <c r="S88" i="15"/>
  <c r="R88" i="15"/>
  <c r="T87" i="15"/>
  <c r="S87" i="15"/>
  <c r="R87" i="15"/>
  <c r="P95" i="15"/>
  <c r="O95" i="15"/>
  <c r="N95" i="15"/>
  <c r="P94" i="15"/>
  <c r="O94" i="15"/>
  <c r="N94" i="15"/>
  <c r="P93" i="15"/>
  <c r="O93" i="15"/>
  <c r="N93" i="15"/>
  <c r="P90" i="15"/>
  <c r="O90" i="15"/>
  <c r="N90" i="15"/>
  <c r="P89" i="15"/>
  <c r="O89" i="15"/>
  <c r="N89" i="15"/>
  <c r="P88" i="15"/>
  <c r="O88" i="15"/>
  <c r="N88" i="15"/>
  <c r="P87" i="15"/>
  <c r="O87" i="15"/>
  <c r="N87" i="15"/>
  <c r="L95" i="15"/>
  <c r="K95" i="15"/>
  <c r="J95" i="15"/>
  <c r="L94" i="15"/>
  <c r="K94" i="15"/>
  <c r="J94" i="15"/>
  <c r="L93" i="15"/>
  <c r="K93" i="15"/>
  <c r="J93" i="15"/>
  <c r="L90" i="15"/>
  <c r="K90" i="15"/>
  <c r="J90" i="15"/>
  <c r="L89" i="15"/>
  <c r="K89" i="15"/>
  <c r="J89" i="15"/>
  <c r="L88" i="15"/>
  <c r="K88" i="15"/>
  <c r="J88" i="15"/>
  <c r="L87" i="15"/>
  <c r="K87" i="15"/>
  <c r="J87" i="15"/>
  <c r="H95" i="15"/>
  <c r="G95" i="15"/>
  <c r="F95" i="15"/>
  <c r="H94" i="15"/>
  <c r="G94" i="15"/>
  <c r="F94" i="15"/>
  <c r="H93" i="15"/>
  <c r="G93" i="15"/>
  <c r="F93" i="15"/>
  <c r="H90" i="15"/>
  <c r="G90" i="15"/>
  <c r="F90" i="15"/>
  <c r="H89" i="15"/>
  <c r="G89" i="15"/>
  <c r="F89" i="15"/>
  <c r="H88" i="15"/>
  <c r="G88" i="15"/>
  <c r="F88" i="15"/>
  <c r="H87" i="15"/>
  <c r="G87" i="15"/>
  <c r="F87" i="15"/>
  <c r="D95" i="15"/>
  <c r="C95" i="15"/>
  <c r="B95" i="15"/>
  <c r="D94" i="15"/>
  <c r="C94" i="15"/>
  <c r="B94" i="15"/>
  <c r="D93" i="15"/>
  <c r="C93" i="15"/>
  <c r="B93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AB45" i="15"/>
  <c r="AA45" i="15"/>
  <c r="Z45" i="15"/>
  <c r="AB44" i="15"/>
  <c r="AA44" i="15"/>
  <c r="Z44" i="15"/>
  <c r="AB43" i="15"/>
  <c r="AA43" i="15"/>
  <c r="Z43" i="15"/>
  <c r="AB40" i="15"/>
  <c r="AA40" i="15"/>
  <c r="Z40" i="15"/>
  <c r="AB39" i="15"/>
  <c r="AA39" i="15"/>
  <c r="Z39" i="15"/>
  <c r="AB38" i="15"/>
  <c r="AA38" i="15"/>
  <c r="Z38" i="15"/>
  <c r="AB37" i="15"/>
  <c r="AA37" i="15"/>
  <c r="Z37" i="15"/>
  <c r="X45" i="15"/>
  <c r="W45" i="15"/>
  <c r="V45" i="15"/>
  <c r="X44" i="15"/>
  <c r="W44" i="15"/>
  <c r="V44" i="15"/>
  <c r="X43" i="15"/>
  <c r="W43" i="15"/>
  <c r="V43" i="15"/>
  <c r="X40" i="15"/>
  <c r="W40" i="15"/>
  <c r="V40" i="15"/>
  <c r="X39" i="15"/>
  <c r="W39" i="15"/>
  <c r="V39" i="15"/>
  <c r="X38" i="15"/>
  <c r="W38" i="15"/>
  <c r="V38" i="15"/>
  <c r="X37" i="15"/>
  <c r="W37" i="15"/>
  <c r="V37" i="15"/>
  <c r="T45" i="15"/>
  <c r="S45" i="15"/>
  <c r="R45" i="15"/>
  <c r="T44" i="15"/>
  <c r="S44" i="15"/>
  <c r="R44" i="15"/>
  <c r="T43" i="15"/>
  <c r="S43" i="15"/>
  <c r="R43" i="15"/>
  <c r="T40" i="15"/>
  <c r="S40" i="15"/>
  <c r="R40" i="15"/>
  <c r="T39" i="15"/>
  <c r="S39" i="15"/>
  <c r="R39" i="15"/>
  <c r="T38" i="15"/>
  <c r="S38" i="15"/>
  <c r="R38" i="15"/>
  <c r="T37" i="15"/>
  <c r="S37" i="15"/>
  <c r="R37" i="15"/>
  <c r="P45" i="15"/>
  <c r="O45" i="15"/>
  <c r="N45" i="15"/>
  <c r="P44" i="15"/>
  <c r="O44" i="15"/>
  <c r="N44" i="15"/>
  <c r="P43" i="15"/>
  <c r="O43" i="15"/>
  <c r="N43" i="15"/>
  <c r="P40" i="15"/>
  <c r="O40" i="15"/>
  <c r="N40" i="15"/>
  <c r="P39" i="15"/>
  <c r="O39" i="15"/>
  <c r="N39" i="15"/>
  <c r="P38" i="15"/>
  <c r="O38" i="15"/>
  <c r="N38" i="15"/>
  <c r="P37" i="15"/>
  <c r="O37" i="15"/>
  <c r="N37" i="15"/>
  <c r="L45" i="15"/>
  <c r="K45" i="15"/>
  <c r="J45" i="15"/>
  <c r="L44" i="15"/>
  <c r="K44" i="15"/>
  <c r="J44" i="15"/>
  <c r="L43" i="15"/>
  <c r="K43" i="15"/>
  <c r="J43" i="15"/>
  <c r="L40" i="15"/>
  <c r="K40" i="15"/>
  <c r="J40" i="15"/>
  <c r="L39" i="15"/>
  <c r="K39" i="15"/>
  <c r="J39" i="15"/>
  <c r="L38" i="15"/>
  <c r="K38" i="15"/>
  <c r="J38" i="15"/>
  <c r="L37" i="15"/>
  <c r="K37" i="15"/>
  <c r="J37" i="15"/>
  <c r="H45" i="15"/>
  <c r="G45" i="15"/>
  <c r="F45" i="15"/>
  <c r="H44" i="15"/>
  <c r="G44" i="15"/>
  <c r="F44" i="15"/>
  <c r="H43" i="15"/>
  <c r="G43" i="15"/>
  <c r="F43" i="15"/>
  <c r="H40" i="15"/>
  <c r="G40" i="15"/>
  <c r="F40" i="15"/>
  <c r="H39" i="15"/>
  <c r="G39" i="15"/>
  <c r="F39" i="15"/>
  <c r="H38" i="15"/>
  <c r="G38" i="15"/>
  <c r="F38" i="15"/>
  <c r="H37" i="15"/>
  <c r="G37" i="15"/>
  <c r="F37" i="15"/>
  <c r="D45" i="15"/>
  <c r="C45" i="15"/>
  <c r="B45" i="15"/>
  <c r="D44" i="15"/>
  <c r="C44" i="15"/>
  <c r="B44" i="15"/>
  <c r="D43" i="15"/>
  <c r="C43" i="15"/>
  <c r="B43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U131" i="8" l="1"/>
  <c r="U130" i="8"/>
  <c r="U129" i="8"/>
  <c r="U126" i="8"/>
  <c r="U125" i="8"/>
  <c r="U124" i="8"/>
  <c r="U119" i="8"/>
  <c r="U118" i="8"/>
  <c r="U115" i="8"/>
  <c r="U114" i="8"/>
  <c r="U113" i="8"/>
  <c r="U87" i="8"/>
  <c r="U86" i="8"/>
  <c r="U85" i="8"/>
  <c r="U82" i="8"/>
  <c r="U81" i="8"/>
  <c r="U80" i="8"/>
  <c r="U76" i="8"/>
  <c r="U75" i="8"/>
  <c r="U74" i="8"/>
  <c r="U71" i="8"/>
  <c r="U70" i="8"/>
  <c r="U69" i="8"/>
  <c r="U41" i="8"/>
  <c r="U40" i="8"/>
  <c r="U39" i="8"/>
  <c r="U36" i="8"/>
  <c r="U35" i="8"/>
  <c r="U34" i="8"/>
  <c r="U30" i="8"/>
  <c r="U29" i="8"/>
  <c r="U28" i="8"/>
  <c r="U25" i="8"/>
  <c r="U24" i="8"/>
  <c r="U23" i="8"/>
  <c r="U127" i="7"/>
  <c r="U128" i="8" s="1"/>
  <c r="U122" i="7"/>
  <c r="U121" i="7" s="1"/>
  <c r="U116" i="7"/>
  <c r="U111" i="7"/>
  <c r="U100" i="7" s="1"/>
  <c r="U108" i="7"/>
  <c r="U107" i="7"/>
  <c r="U106" i="7"/>
  <c r="U103" i="7"/>
  <c r="U102" i="7"/>
  <c r="U101" i="7"/>
  <c r="U83" i="7"/>
  <c r="U78" i="7"/>
  <c r="U72" i="7"/>
  <c r="U67" i="7"/>
  <c r="U64" i="7"/>
  <c r="U63" i="7"/>
  <c r="U62" i="7"/>
  <c r="U59" i="7"/>
  <c r="U58" i="7"/>
  <c r="U57" i="7"/>
  <c r="U38" i="7"/>
  <c r="U33" i="7"/>
  <c r="U27" i="7"/>
  <c r="U22" i="7"/>
  <c r="U19" i="7"/>
  <c r="U18" i="7"/>
  <c r="U17" i="7"/>
  <c r="U14" i="7"/>
  <c r="U13" i="7"/>
  <c r="U12" i="7"/>
  <c r="U24" i="6"/>
  <c r="U47" i="6" s="1"/>
  <c r="U19" i="6"/>
  <c r="U41" i="6" s="1"/>
  <c r="U14" i="6"/>
  <c r="U38" i="6" s="1"/>
  <c r="U12" i="6"/>
  <c r="U11" i="6"/>
  <c r="U10" i="6"/>
  <c r="U18" i="8" l="1"/>
  <c r="U84" i="8"/>
  <c r="U32" i="7"/>
  <c r="U123" i="8"/>
  <c r="U11" i="7"/>
  <c r="U109" i="8"/>
  <c r="U19" i="8"/>
  <c r="U21" i="7"/>
  <c r="U59" i="8"/>
  <c r="U110" i="7"/>
  <c r="U99" i="7" s="1"/>
  <c r="U61" i="7"/>
  <c r="U38" i="8"/>
  <c r="U77" i="7"/>
  <c r="U12" i="8"/>
  <c r="U17" i="8"/>
  <c r="U66" i="7"/>
  <c r="U68" i="8"/>
  <c r="U13" i="8"/>
  <c r="U60" i="8"/>
  <c r="U22" i="8"/>
  <c r="U112" i="8"/>
  <c r="U63" i="8"/>
  <c r="U107" i="8"/>
  <c r="U33" i="8"/>
  <c r="U79" i="8"/>
  <c r="U102" i="8"/>
  <c r="U58" i="8"/>
  <c r="U103" i="8"/>
  <c r="U27" i="8"/>
  <c r="U117" i="8"/>
  <c r="U73" i="8"/>
  <c r="U16" i="7"/>
  <c r="U64" i="8"/>
  <c r="U108" i="8"/>
  <c r="U65" i="8"/>
  <c r="U14" i="8"/>
  <c r="U104" i="8"/>
  <c r="U10" i="7"/>
  <c r="U105" i="7"/>
  <c r="U56" i="7"/>
  <c r="U101" i="8" s="1"/>
  <c r="U36" i="6"/>
  <c r="U42" i="6"/>
  <c r="U48" i="6"/>
  <c r="U37" i="6"/>
  <c r="U43" i="6"/>
  <c r="U9" i="6"/>
  <c r="U33" i="6" s="1"/>
  <c r="U46" i="6"/>
  <c r="U32" i="8" l="1"/>
  <c r="U55" i="7"/>
  <c r="U21" i="8"/>
  <c r="U67" i="8"/>
  <c r="U111" i="8"/>
  <c r="U78" i="8"/>
  <c r="U122" i="8"/>
  <c r="U57" i="8"/>
  <c r="U11" i="8"/>
  <c r="U62" i="8"/>
  <c r="U16" i="8"/>
  <c r="U106" i="8"/>
  <c r="U56" i="8"/>
  <c r="U10" i="8"/>
  <c r="U100" i="8"/>
  <c r="U31" i="6"/>
  <c r="U32" i="6"/>
  <c r="U87" i="4"/>
  <c r="U86" i="4"/>
  <c r="U85" i="4"/>
  <c r="U82" i="4"/>
  <c r="U81" i="4"/>
  <c r="U80" i="4"/>
  <c r="U76" i="4"/>
  <c r="U75" i="4"/>
  <c r="U74" i="4"/>
  <c r="U71" i="4"/>
  <c r="U70" i="4"/>
  <c r="U69" i="4"/>
  <c r="U65" i="4"/>
  <c r="U64" i="4"/>
  <c r="U63" i="4"/>
  <c r="U60" i="4"/>
  <c r="U59" i="4"/>
  <c r="U58" i="4"/>
  <c r="U38" i="4"/>
  <c r="U33" i="4"/>
  <c r="U27" i="4"/>
  <c r="U22" i="4"/>
  <c r="U16" i="4"/>
  <c r="U11" i="4"/>
  <c r="U23" i="3"/>
  <c r="U46" i="3" s="1"/>
  <c r="U18" i="3"/>
  <c r="U40" i="3" s="1"/>
  <c r="U13" i="3"/>
  <c r="U34" i="3" s="1"/>
  <c r="U11" i="3"/>
  <c r="U10" i="3"/>
  <c r="U9" i="3"/>
  <c r="U32" i="4" l="1"/>
  <c r="U62" i="4"/>
  <c r="U57" i="4"/>
  <c r="U84" i="4"/>
  <c r="U73" i="4"/>
  <c r="U68" i="4"/>
  <c r="U10" i="4"/>
  <c r="U79" i="4"/>
  <c r="U21" i="4"/>
  <c r="U41" i="3"/>
  <c r="U8" i="3"/>
  <c r="U29" i="3" s="1"/>
  <c r="U35" i="3"/>
  <c r="U36" i="3"/>
  <c r="U44" i="3"/>
  <c r="U39" i="3"/>
  <c r="U45" i="3"/>
  <c r="U55" i="5"/>
  <c r="U54" i="5"/>
  <c r="U53" i="5"/>
  <c r="U52" i="5"/>
  <c r="U49" i="5"/>
  <c r="U48" i="5"/>
  <c r="U47" i="5"/>
  <c r="U46" i="5"/>
  <c r="U43" i="5"/>
  <c r="U42" i="5"/>
  <c r="U41" i="5"/>
  <c r="U40" i="5"/>
  <c r="U21" i="5"/>
  <c r="U15" i="5"/>
  <c r="U9" i="5"/>
  <c r="U44" i="2"/>
  <c r="U52" i="2" s="1"/>
  <c r="U32" i="2"/>
  <c r="U40" i="2" s="1"/>
  <c r="U20" i="2"/>
  <c r="U28" i="2" s="1"/>
  <c r="U9" i="2"/>
  <c r="U17" i="2" s="1"/>
  <c r="U56" i="4" l="1"/>
  <c r="U67" i="4"/>
  <c r="U78" i="4"/>
  <c r="U31" i="3"/>
  <c r="U30" i="3"/>
  <c r="U39" i="5"/>
  <c r="U45" i="5"/>
  <c r="U51" i="5"/>
  <c r="U15" i="2"/>
  <c r="U26" i="2"/>
  <c r="U38" i="2"/>
  <c r="U50" i="2"/>
  <c r="U16" i="2"/>
  <c r="U27" i="2"/>
  <c r="U39" i="2"/>
  <c r="U51" i="2"/>
  <c r="T10" i="38" l="1"/>
  <c r="M23" i="39"/>
  <c r="M22" i="39"/>
  <c r="M21" i="39"/>
  <c r="M20" i="39"/>
  <c r="M19" i="39"/>
  <c r="M11" i="39"/>
  <c r="M10" i="39"/>
  <c r="M9" i="39"/>
  <c r="M7" i="39" l="1"/>
  <c r="T22" i="38"/>
  <c r="T20" i="38"/>
  <c r="T116" i="7"/>
  <c r="T21" i="38" l="1"/>
  <c r="T18" i="38" s="1"/>
  <c r="T131" i="8"/>
  <c r="T130" i="8"/>
  <c r="T129" i="8"/>
  <c r="T126" i="8"/>
  <c r="T125" i="8"/>
  <c r="T124" i="8"/>
  <c r="T119" i="8"/>
  <c r="T118" i="8"/>
  <c r="T115" i="8"/>
  <c r="T114" i="8"/>
  <c r="T113" i="8"/>
  <c r="T87" i="8"/>
  <c r="T86" i="8"/>
  <c r="T85" i="8"/>
  <c r="T82" i="8"/>
  <c r="T81" i="8"/>
  <c r="T80" i="8"/>
  <c r="T76" i="8"/>
  <c r="T75" i="8"/>
  <c r="T74" i="8"/>
  <c r="T71" i="8"/>
  <c r="T70" i="8"/>
  <c r="T69" i="8"/>
  <c r="T41" i="8"/>
  <c r="T40" i="8"/>
  <c r="T39" i="8"/>
  <c r="T36" i="8"/>
  <c r="T35" i="8"/>
  <c r="T34" i="8"/>
  <c r="T30" i="8"/>
  <c r="T29" i="8"/>
  <c r="T28" i="8"/>
  <c r="T25" i="8"/>
  <c r="T24" i="8"/>
  <c r="T23" i="8"/>
  <c r="T127" i="7"/>
  <c r="T122" i="7"/>
  <c r="T111" i="7"/>
  <c r="T108" i="7"/>
  <c r="T107" i="7"/>
  <c r="T106" i="7"/>
  <c r="T103" i="7"/>
  <c r="T102" i="7"/>
  <c r="T101" i="7"/>
  <c r="T83" i="7"/>
  <c r="T78" i="7"/>
  <c r="T72" i="7"/>
  <c r="T67" i="7"/>
  <c r="T64" i="7"/>
  <c r="T63" i="7"/>
  <c r="T62" i="7"/>
  <c r="T59" i="7"/>
  <c r="T58" i="7"/>
  <c r="T57" i="7"/>
  <c r="T38" i="7"/>
  <c r="T33" i="7"/>
  <c r="T27" i="7"/>
  <c r="T22" i="7"/>
  <c r="T19" i="7"/>
  <c r="T18" i="7"/>
  <c r="T17" i="7"/>
  <c r="T14" i="7"/>
  <c r="T13" i="7"/>
  <c r="T12" i="7"/>
  <c r="T24" i="6"/>
  <c r="T48" i="6" s="1"/>
  <c r="T19" i="6"/>
  <c r="T42" i="6" s="1"/>
  <c r="T14" i="6"/>
  <c r="T36" i="6" s="1"/>
  <c r="T12" i="6"/>
  <c r="T11" i="6"/>
  <c r="T10" i="6"/>
  <c r="T87" i="4"/>
  <c r="T86" i="4"/>
  <c r="T85" i="4"/>
  <c r="T82" i="4"/>
  <c r="T81" i="4"/>
  <c r="T80" i="4"/>
  <c r="T76" i="4"/>
  <c r="T75" i="4"/>
  <c r="T74" i="4"/>
  <c r="T71" i="4"/>
  <c r="T70" i="4"/>
  <c r="T69" i="4"/>
  <c r="T65" i="4"/>
  <c r="T64" i="4"/>
  <c r="T63" i="4"/>
  <c r="T60" i="4"/>
  <c r="T59" i="4"/>
  <c r="T58" i="4"/>
  <c r="T38" i="4"/>
  <c r="T33" i="4"/>
  <c r="T27" i="4"/>
  <c r="T22" i="4"/>
  <c r="T16" i="4"/>
  <c r="T11" i="4"/>
  <c r="T23" i="3"/>
  <c r="T45" i="3" s="1"/>
  <c r="T18" i="3"/>
  <c r="T39" i="3" s="1"/>
  <c r="T13" i="3"/>
  <c r="T36" i="3" s="1"/>
  <c r="T11" i="3"/>
  <c r="T10" i="3"/>
  <c r="T9" i="3"/>
  <c r="T121" i="7" l="1"/>
  <c r="T110" i="7"/>
  <c r="T99" i="7" s="1"/>
  <c r="T100" i="7"/>
  <c r="T16" i="7"/>
  <c r="T21" i="7"/>
  <c r="T32" i="4"/>
  <c r="T11" i="7"/>
  <c r="T63" i="8"/>
  <c r="T117" i="8"/>
  <c r="T17" i="8"/>
  <c r="T123" i="8"/>
  <c r="T12" i="8"/>
  <c r="T84" i="8"/>
  <c r="T32" i="7"/>
  <c r="T66" i="7"/>
  <c r="T13" i="8"/>
  <c r="T22" i="8"/>
  <c r="T112" i="8"/>
  <c r="T60" i="8"/>
  <c r="T108" i="8"/>
  <c r="T107" i="8"/>
  <c r="T61" i="7"/>
  <c r="T109" i="8"/>
  <c r="T77" i="7"/>
  <c r="T64" i="8"/>
  <c r="T128" i="8"/>
  <c r="T38" i="8"/>
  <c r="T18" i="8"/>
  <c r="T33" i="8"/>
  <c r="T79" i="8"/>
  <c r="T102" i="8"/>
  <c r="T14" i="8"/>
  <c r="T19" i="8"/>
  <c r="T27" i="8"/>
  <c r="T65" i="8"/>
  <c r="T73" i="8"/>
  <c r="T58" i="8"/>
  <c r="T68" i="8"/>
  <c r="T103" i="8"/>
  <c r="T59" i="8"/>
  <c r="T104" i="8"/>
  <c r="T105" i="7"/>
  <c r="T56" i="7"/>
  <c r="T101" i="8" s="1"/>
  <c r="T43" i="6"/>
  <c r="T9" i="6"/>
  <c r="T31" i="6" s="1"/>
  <c r="T37" i="6"/>
  <c r="T38" i="6"/>
  <c r="T46" i="6"/>
  <c r="T41" i="6"/>
  <c r="T47" i="6"/>
  <c r="T62" i="4"/>
  <c r="T57" i="4"/>
  <c r="T84" i="4"/>
  <c r="T73" i="4"/>
  <c r="T68" i="4"/>
  <c r="T10" i="4"/>
  <c r="T79" i="4"/>
  <c r="T21" i="4"/>
  <c r="T8" i="3"/>
  <c r="T31" i="3" s="1"/>
  <c r="T34" i="3"/>
  <c r="T40" i="3"/>
  <c r="T46" i="3"/>
  <c r="T35" i="3"/>
  <c r="T41" i="3"/>
  <c r="T44" i="3"/>
  <c r="Z15" i="17"/>
  <c r="F12" i="15"/>
  <c r="V15" i="17"/>
  <c r="R15" i="17"/>
  <c r="N15" i="17"/>
  <c r="J15" i="17"/>
  <c r="T30" i="3" l="1"/>
  <c r="T21" i="8"/>
  <c r="T111" i="8"/>
  <c r="T11" i="8"/>
  <c r="T67" i="8"/>
  <c r="T57" i="8"/>
  <c r="T55" i="7"/>
  <c r="T10" i="7"/>
  <c r="T67" i="4"/>
  <c r="T32" i="8"/>
  <c r="T78" i="8"/>
  <c r="T122" i="8"/>
  <c r="T62" i="8"/>
  <c r="T16" i="8"/>
  <c r="T106" i="8"/>
  <c r="T33" i="6"/>
  <c r="T32" i="6"/>
  <c r="T56" i="4"/>
  <c r="T78" i="4"/>
  <c r="T29" i="3"/>
  <c r="AE59" i="11"/>
  <c r="AF59" i="11"/>
  <c r="AG59" i="11"/>
  <c r="AI59" i="11"/>
  <c r="AJ59" i="11"/>
  <c r="AK59" i="11"/>
  <c r="AM59" i="11"/>
  <c r="AN59" i="11"/>
  <c r="AE60" i="11"/>
  <c r="AF60" i="11"/>
  <c r="AG60" i="11"/>
  <c r="AI60" i="11"/>
  <c r="AJ60" i="11"/>
  <c r="AK60" i="11"/>
  <c r="AM60" i="11"/>
  <c r="AN60" i="11"/>
  <c r="AE61" i="11"/>
  <c r="AF61" i="11"/>
  <c r="AG61" i="11"/>
  <c r="AI61" i="11"/>
  <c r="AJ61" i="11"/>
  <c r="AK61" i="11"/>
  <c r="AM61" i="11"/>
  <c r="AN61" i="11"/>
  <c r="AE62" i="11"/>
  <c r="AF62" i="11"/>
  <c r="AG62" i="11"/>
  <c r="AI62" i="11"/>
  <c r="AJ62" i="11"/>
  <c r="AK62" i="11"/>
  <c r="AM62" i="11"/>
  <c r="AN62" i="11"/>
  <c r="AE63" i="11"/>
  <c r="AF63" i="11"/>
  <c r="AG63" i="11"/>
  <c r="AI63" i="11"/>
  <c r="AJ63" i="11"/>
  <c r="AK63" i="11"/>
  <c r="AM63" i="11"/>
  <c r="AN63" i="11"/>
  <c r="AE64" i="11"/>
  <c r="AF64" i="11"/>
  <c r="AG64" i="11"/>
  <c r="AI64" i="11"/>
  <c r="AJ64" i="11"/>
  <c r="AK64" i="11"/>
  <c r="AM64" i="11"/>
  <c r="AN64" i="11"/>
  <c r="AE65" i="11"/>
  <c r="AF65" i="11"/>
  <c r="AG65" i="11"/>
  <c r="AI65" i="11"/>
  <c r="AJ65" i="11"/>
  <c r="AK65" i="11"/>
  <c r="AM65" i="11"/>
  <c r="AN65" i="11"/>
  <c r="AE66" i="11"/>
  <c r="AF66" i="11"/>
  <c r="AG66" i="11"/>
  <c r="AI66" i="11"/>
  <c r="AJ66" i="11"/>
  <c r="AK66" i="11"/>
  <c r="AM66" i="11"/>
  <c r="AN66" i="11"/>
  <c r="AE67" i="11"/>
  <c r="AF67" i="11"/>
  <c r="AG67" i="11"/>
  <c r="AI67" i="11"/>
  <c r="AJ67" i="11"/>
  <c r="AK67" i="11"/>
  <c r="AM67" i="11"/>
  <c r="AN67" i="11"/>
  <c r="AE68" i="11"/>
  <c r="AF68" i="11"/>
  <c r="AG68" i="11"/>
  <c r="AI68" i="11"/>
  <c r="AJ68" i="11"/>
  <c r="AK68" i="11"/>
  <c r="AM68" i="11"/>
  <c r="AN68" i="11"/>
  <c r="AE69" i="11"/>
  <c r="AF69" i="11"/>
  <c r="AG69" i="11"/>
  <c r="AI69" i="11"/>
  <c r="AJ69" i="11"/>
  <c r="AK69" i="11"/>
  <c r="AM69" i="11"/>
  <c r="AN69" i="11"/>
  <c r="AE70" i="11"/>
  <c r="AF70" i="11"/>
  <c r="AG70" i="11"/>
  <c r="AI70" i="11"/>
  <c r="AJ70" i="11"/>
  <c r="AK70" i="11"/>
  <c r="AM70" i="11"/>
  <c r="AN70" i="11"/>
  <c r="AE71" i="11"/>
  <c r="AF71" i="11"/>
  <c r="AG71" i="11"/>
  <c r="AI71" i="11"/>
  <c r="AJ71" i="11"/>
  <c r="AK71" i="11"/>
  <c r="AM71" i="11"/>
  <c r="AN71" i="11"/>
  <c r="AE72" i="11"/>
  <c r="AF72" i="11"/>
  <c r="AG72" i="11"/>
  <c r="AI72" i="11"/>
  <c r="AJ72" i="11"/>
  <c r="AK72" i="11"/>
  <c r="AM72" i="11"/>
  <c r="AN72" i="11"/>
  <c r="AE73" i="11"/>
  <c r="AF73" i="11"/>
  <c r="AG73" i="11"/>
  <c r="AI73" i="11"/>
  <c r="AJ73" i="11"/>
  <c r="AK73" i="11"/>
  <c r="AM73" i="11"/>
  <c r="AN73" i="11"/>
  <c r="AE74" i="11"/>
  <c r="AF74" i="11"/>
  <c r="AG74" i="11"/>
  <c r="AI74" i="11"/>
  <c r="AJ74" i="11"/>
  <c r="AK74" i="11"/>
  <c r="AM74" i="11"/>
  <c r="AN74" i="11"/>
  <c r="AE75" i="11"/>
  <c r="AF75" i="11"/>
  <c r="AG75" i="11"/>
  <c r="AI75" i="11"/>
  <c r="AJ75" i="11"/>
  <c r="AK75" i="11"/>
  <c r="AM75" i="11"/>
  <c r="AN75" i="11"/>
  <c r="AE76" i="11"/>
  <c r="AF76" i="11"/>
  <c r="AG76" i="11"/>
  <c r="AI76" i="11"/>
  <c r="AJ76" i="11"/>
  <c r="AK76" i="11"/>
  <c r="AM76" i="11"/>
  <c r="AN76" i="11"/>
  <c r="AE77" i="11"/>
  <c r="AF77" i="11"/>
  <c r="AG77" i="11"/>
  <c r="AI77" i="11"/>
  <c r="AJ77" i="11"/>
  <c r="AK77" i="11"/>
  <c r="AM77" i="11"/>
  <c r="AN77" i="11"/>
  <c r="AE78" i="11"/>
  <c r="AF78" i="11"/>
  <c r="AG78" i="11"/>
  <c r="AI78" i="11"/>
  <c r="AJ78" i="11"/>
  <c r="AK78" i="11"/>
  <c r="AM78" i="11"/>
  <c r="AN78" i="11"/>
  <c r="AE79" i="11"/>
  <c r="AF79" i="11"/>
  <c r="AG79" i="11"/>
  <c r="AI79" i="11"/>
  <c r="AJ79" i="11"/>
  <c r="AK79" i="11"/>
  <c r="AM79" i="11"/>
  <c r="AN79" i="11"/>
  <c r="AE80" i="11"/>
  <c r="AF80" i="11"/>
  <c r="AG80" i="11"/>
  <c r="AI80" i="11"/>
  <c r="AJ80" i="11"/>
  <c r="AK80" i="11"/>
  <c r="AM80" i="11"/>
  <c r="AN80" i="11"/>
  <c r="AE81" i="11"/>
  <c r="AF81" i="11"/>
  <c r="AG81" i="11"/>
  <c r="AI81" i="11"/>
  <c r="AJ81" i="11"/>
  <c r="AK81" i="11"/>
  <c r="AM81" i="11"/>
  <c r="AN81" i="11"/>
  <c r="AE82" i="11"/>
  <c r="AF82" i="11"/>
  <c r="AG82" i="11"/>
  <c r="AI82" i="11"/>
  <c r="AJ82" i="11"/>
  <c r="AK82" i="11"/>
  <c r="AM82" i="11"/>
  <c r="AN82" i="11"/>
  <c r="AE83" i="11"/>
  <c r="AF83" i="11"/>
  <c r="AG83" i="11"/>
  <c r="AI83" i="11"/>
  <c r="AJ83" i="11"/>
  <c r="AK83" i="11"/>
  <c r="AM83" i="11"/>
  <c r="AN83" i="11"/>
  <c r="AE84" i="11"/>
  <c r="AF84" i="11"/>
  <c r="AG84" i="11"/>
  <c r="AI84" i="11"/>
  <c r="AJ84" i="11"/>
  <c r="AK84" i="11"/>
  <c r="AM84" i="11"/>
  <c r="AN84" i="11"/>
  <c r="AE85" i="11"/>
  <c r="AF85" i="11"/>
  <c r="AG85" i="11"/>
  <c r="AI85" i="11"/>
  <c r="AJ85" i="11"/>
  <c r="AK85" i="11"/>
  <c r="AM85" i="11"/>
  <c r="AN85" i="11"/>
  <c r="T10" i="8" l="1"/>
  <c r="T56" i="8"/>
  <c r="T100" i="8"/>
  <c r="T44" i="2"/>
  <c r="T50" i="2" s="1"/>
  <c r="T32" i="2"/>
  <c r="T38" i="2" s="1"/>
  <c r="T20" i="2"/>
  <c r="T26" i="2" s="1"/>
  <c r="T9" i="2"/>
  <c r="T15" i="2" s="1"/>
  <c r="T55" i="5"/>
  <c r="T54" i="5"/>
  <c r="T53" i="5"/>
  <c r="T52" i="5"/>
  <c r="T49" i="5"/>
  <c r="T48" i="5"/>
  <c r="T47" i="5"/>
  <c r="T46" i="5"/>
  <c r="T43" i="5"/>
  <c r="T42" i="5"/>
  <c r="T41" i="5"/>
  <c r="T40" i="5"/>
  <c r="T21" i="5"/>
  <c r="T15" i="5"/>
  <c r="T9" i="5"/>
  <c r="T27" i="2" l="1"/>
  <c r="T51" i="2"/>
  <c r="T52" i="2"/>
  <c r="T40" i="2"/>
  <c r="T39" i="2"/>
  <c r="T28" i="2"/>
  <c r="T16" i="2"/>
  <c r="T17" i="2"/>
  <c r="T45" i="5"/>
  <c r="T39" i="5"/>
  <c r="T51" i="5"/>
  <c r="S10" i="38"/>
  <c r="S22" i="38" s="1"/>
  <c r="L7" i="39"/>
  <c r="S20" i="38" l="1"/>
  <c r="S21" i="38"/>
  <c r="S131" i="8"/>
  <c r="S130" i="8"/>
  <c r="S129" i="8"/>
  <c r="S126" i="8"/>
  <c r="S125" i="8"/>
  <c r="S124" i="8"/>
  <c r="S119" i="8"/>
  <c r="S118" i="8"/>
  <c r="S115" i="8"/>
  <c r="S114" i="8"/>
  <c r="S113" i="8"/>
  <c r="S87" i="8"/>
  <c r="S86" i="8"/>
  <c r="S85" i="8"/>
  <c r="S82" i="8"/>
  <c r="S81" i="8"/>
  <c r="S80" i="8"/>
  <c r="S76" i="8"/>
  <c r="S75" i="8"/>
  <c r="S74" i="8"/>
  <c r="S73" i="8"/>
  <c r="S71" i="8"/>
  <c r="S70" i="8"/>
  <c r="S69" i="8"/>
  <c r="S41" i="8"/>
  <c r="S40" i="8"/>
  <c r="S39" i="8"/>
  <c r="S36" i="8"/>
  <c r="S35" i="8"/>
  <c r="S34" i="8"/>
  <c r="S30" i="8"/>
  <c r="S29" i="8"/>
  <c r="S28" i="8"/>
  <c r="S27" i="8"/>
  <c r="S25" i="8"/>
  <c r="S24" i="8"/>
  <c r="S23" i="8"/>
  <c r="S127" i="7"/>
  <c r="S128" i="8" s="1"/>
  <c r="S122" i="7"/>
  <c r="S116" i="7"/>
  <c r="S117" i="8" s="1"/>
  <c r="S111" i="7"/>
  <c r="S112" i="8" s="1"/>
  <c r="S108" i="7"/>
  <c r="S109" i="8" s="1"/>
  <c r="S107" i="7"/>
  <c r="S103" i="7"/>
  <c r="S104" i="8" s="1"/>
  <c r="S102" i="7"/>
  <c r="S64" i="7"/>
  <c r="S65" i="8" s="1"/>
  <c r="S83" i="7"/>
  <c r="S84" i="8" s="1"/>
  <c r="S59" i="7"/>
  <c r="S60" i="8" s="1"/>
  <c r="S72" i="7"/>
  <c r="S67" i="7"/>
  <c r="S68" i="8" s="1"/>
  <c r="S63" i="7"/>
  <c r="S62" i="7"/>
  <c r="S58" i="7"/>
  <c r="S57" i="7"/>
  <c r="S38" i="7"/>
  <c r="S38" i="8" s="1"/>
  <c r="S33" i="7"/>
  <c r="S19" i="7"/>
  <c r="S19" i="8" s="1"/>
  <c r="S27" i="7"/>
  <c r="S14" i="7"/>
  <c r="S14" i="8" s="1"/>
  <c r="S22" i="7"/>
  <c r="S22" i="8" s="1"/>
  <c r="S24" i="6"/>
  <c r="S48" i="6" s="1"/>
  <c r="S19" i="6"/>
  <c r="S43" i="6" s="1"/>
  <c r="S14" i="6"/>
  <c r="S37" i="6" s="1"/>
  <c r="S12" i="6"/>
  <c r="S11" i="6"/>
  <c r="S10" i="6"/>
  <c r="S64" i="4"/>
  <c r="S59" i="4"/>
  <c r="S87" i="4"/>
  <c r="S86" i="4"/>
  <c r="S85" i="4"/>
  <c r="S82" i="4"/>
  <c r="S81" i="4"/>
  <c r="S80" i="4"/>
  <c r="S76" i="4"/>
  <c r="S75" i="4"/>
  <c r="S27" i="4"/>
  <c r="S71" i="4"/>
  <c r="S70" i="4"/>
  <c r="S22" i="4"/>
  <c r="S65" i="4"/>
  <c r="S63" i="4"/>
  <c r="S60" i="4"/>
  <c r="S58" i="4"/>
  <c r="S23" i="3"/>
  <c r="S46" i="3" s="1"/>
  <c r="S18" i="3"/>
  <c r="S39" i="3" s="1"/>
  <c r="S13" i="3"/>
  <c r="S34" i="3" s="1"/>
  <c r="S11" i="3"/>
  <c r="S10" i="3"/>
  <c r="S9" i="3"/>
  <c r="S40" i="3"/>
  <c r="S41" i="3"/>
  <c r="S58" i="8" l="1"/>
  <c r="S63" i="8"/>
  <c r="S108" i="8"/>
  <c r="S123" i="8"/>
  <c r="S36" i="3"/>
  <c r="S18" i="38"/>
  <c r="S105" i="7"/>
  <c r="S121" i="7"/>
  <c r="S61" i="7"/>
  <c r="S66" i="7"/>
  <c r="S67" i="8" s="1"/>
  <c r="S21" i="7"/>
  <c r="S11" i="7"/>
  <c r="S110" i="7"/>
  <c r="S100" i="7"/>
  <c r="S16" i="7"/>
  <c r="S16" i="8" s="1"/>
  <c r="S32" i="7"/>
  <c r="S12" i="7"/>
  <c r="S17" i="7"/>
  <c r="S78" i="7"/>
  <c r="S13" i="7"/>
  <c r="S18" i="7"/>
  <c r="S18" i="8" s="1"/>
  <c r="S101" i="7"/>
  <c r="S102" i="8" s="1"/>
  <c r="S106" i="7"/>
  <c r="S107" i="8" s="1"/>
  <c r="S46" i="6"/>
  <c r="S47" i="6"/>
  <c r="S41" i="6"/>
  <c r="S42" i="6"/>
  <c r="S36" i="6"/>
  <c r="S38" i="6"/>
  <c r="S9" i="6"/>
  <c r="S31" i="6" s="1"/>
  <c r="S69" i="4"/>
  <c r="S33" i="4"/>
  <c r="S38" i="4"/>
  <c r="S74" i="4"/>
  <c r="S11" i="4"/>
  <c r="S16" i="4"/>
  <c r="S21" i="4"/>
  <c r="S45" i="3"/>
  <c r="S44" i="3"/>
  <c r="S8" i="3"/>
  <c r="S29" i="3" s="1"/>
  <c r="S35" i="3"/>
  <c r="B10" i="9"/>
  <c r="S106" i="8" l="1"/>
  <c r="S99" i="7"/>
  <c r="S111" i="8"/>
  <c r="S59" i="8"/>
  <c r="S13" i="8"/>
  <c r="S103" i="8"/>
  <c r="S11" i="8"/>
  <c r="S77" i="7"/>
  <c r="S78" i="8" s="1"/>
  <c r="S79" i="8"/>
  <c r="S21" i="8"/>
  <c r="S33" i="8"/>
  <c r="S122" i="8"/>
  <c r="S17" i="8"/>
  <c r="S12" i="8"/>
  <c r="S62" i="8"/>
  <c r="S64" i="8"/>
  <c r="S56" i="7"/>
  <c r="S57" i="8" s="1"/>
  <c r="S10" i="7"/>
  <c r="S33" i="6"/>
  <c r="S32" i="6"/>
  <c r="S62" i="4"/>
  <c r="S79" i="4"/>
  <c r="S32" i="4"/>
  <c r="S57" i="4"/>
  <c r="S10" i="4"/>
  <c r="S73" i="4"/>
  <c r="S84" i="4"/>
  <c r="S68" i="4"/>
  <c r="S31" i="3"/>
  <c r="S30" i="3"/>
  <c r="S10" i="8" l="1"/>
  <c r="S32" i="8"/>
  <c r="S55" i="7"/>
  <c r="S56" i="8" s="1"/>
  <c r="S100" i="8"/>
  <c r="S101" i="8"/>
  <c r="S56" i="4"/>
  <c r="S67" i="4"/>
  <c r="S78" i="4"/>
  <c r="S55" i="5" l="1"/>
  <c r="S54" i="5"/>
  <c r="S53" i="5"/>
  <c r="S52" i="5"/>
  <c r="S49" i="5"/>
  <c r="S48" i="5"/>
  <c r="S47" i="5"/>
  <c r="S46" i="5"/>
  <c r="S43" i="5"/>
  <c r="S42" i="5"/>
  <c r="S41" i="5"/>
  <c r="S40" i="5"/>
  <c r="S21" i="5"/>
  <c r="S15" i="5"/>
  <c r="S9" i="5"/>
  <c r="S20" i="2"/>
  <c r="S26" i="2" s="1"/>
  <c r="S45" i="5" l="1"/>
  <c r="S51" i="5"/>
  <c r="S39" i="5"/>
  <c r="S27" i="2"/>
  <c r="S28" i="2"/>
  <c r="S44" i="2"/>
  <c r="S51" i="2" s="1"/>
  <c r="S32" i="2"/>
  <c r="S40" i="2" s="1"/>
  <c r="S9" i="2"/>
  <c r="S16" i="2" s="1"/>
  <c r="S38" i="2" l="1"/>
  <c r="S52" i="2"/>
  <c r="S50" i="2"/>
  <c r="S39" i="2"/>
  <c r="S15" i="2"/>
  <c r="S17" i="2"/>
  <c r="B41" i="9" l="1"/>
  <c r="R9" i="3" s="1"/>
  <c r="C41" i="9"/>
  <c r="D41" i="9"/>
  <c r="F41" i="9"/>
  <c r="G41" i="9"/>
  <c r="H41" i="9"/>
  <c r="J41" i="9"/>
  <c r="K41" i="9"/>
  <c r="L41" i="9"/>
  <c r="N41" i="9"/>
  <c r="O41" i="9"/>
  <c r="P41" i="9"/>
  <c r="R41" i="9"/>
  <c r="S41" i="9"/>
  <c r="T41" i="9"/>
  <c r="V41" i="9"/>
  <c r="W41" i="9"/>
  <c r="X41" i="9"/>
  <c r="Z41" i="9"/>
  <c r="AA41" i="9"/>
  <c r="AB41" i="9"/>
  <c r="B42" i="9"/>
  <c r="C42" i="9"/>
  <c r="D42" i="9"/>
  <c r="F42" i="9"/>
  <c r="G42" i="9"/>
  <c r="H42" i="9"/>
  <c r="J42" i="9"/>
  <c r="K42" i="9"/>
  <c r="L42" i="9"/>
  <c r="N42" i="9"/>
  <c r="O42" i="9"/>
  <c r="P42" i="9"/>
  <c r="R42" i="9"/>
  <c r="S42" i="9"/>
  <c r="T42" i="9"/>
  <c r="V42" i="9"/>
  <c r="W42" i="9"/>
  <c r="X42" i="9"/>
  <c r="Z42" i="9"/>
  <c r="AA42" i="9"/>
  <c r="AB42" i="9"/>
  <c r="B43" i="9"/>
  <c r="C43" i="9"/>
  <c r="D43" i="9"/>
  <c r="F43" i="9"/>
  <c r="G43" i="9"/>
  <c r="H43" i="9"/>
  <c r="J43" i="9"/>
  <c r="K43" i="9"/>
  <c r="L43" i="9"/>
  <c r="N43" i="9"/>
  <c r="O43" i="9"/>
  <c r="P43" i="9"/>
  <c r="R43" i="9"/>
  <c r="S43" i="9"/>
  <c r="T43" i="9"/>
  <c r="V43" i="9"/>
  <c r="W43" i="9"/>
  <c r="X43" i="9"/>
  <c r="Z43" i="9"/>
  <c r="AA43" i="9"/>
  <c r="AB43" i="9"/>
  <c r="D77" i="19"/>
  <c r="C77" i="19"/>
  <c r="B77" i="19"/>
  <c r="H77" i="19"/>
  <c r="G77" i="19"/>
  <c r="F77" i="19"/>
  <c r="L77" i="19"/>
  <c r="K77" i="19"/>
  <c r="J77" i="19"/>
  <c r="P77" i="19"/>
  <c r="O77" i="19"/>
  <c r="N77" i="19"/>
  <c r="T77" i="19"/>
  <c r="S77" i="19"/>
  <c r="R77" i="19"/>
  <c r="X77" i="19"/>
  <c r="W77" i="19"/>
  <c r="V77" i="19"/>
  <c r="AB77" i="19"/>
  <c r="AA77" i="19"/>
  <c r="Z77" i="19"/>
  <c r="H27" i="19"/>
  <c r="G27" i="19"/>
  <c r="F27" i="19"/>
  <c r="L27" i="19"/>
  <c r="K27" i="19"/>
  <c r="J27" i="19"/>
  <c r="P27" i="19"/>
  <c r="O27" i="19"/>
  <c r="N27" i="19"/>
  <c r="T27" i="19"/>
  <c r="S27" i="19"/>
  <c r="R27" i="19"/>
  <c r="X27" i="19"/>
  <c r="W27" i="19"/>
  <c r="V27" i="19"/>
  <c r="AB27" i="19"/>
  <c r="AA27" i="19"/>
  <c r="Z27" i="19"/>
  <c r="AB25" i="18"/>
  <c r="AA25" i="18"/>
  <c r="Z25" i="18"/>
  <c r="X25" i="18"/>
  <c r="W25" i="18"/>
  <c r="V25" i="18"/>
  <c r="T25" i="18"/>
  <c r="S25" i="18"/>
  <c r="R25" i="18"/>
  <c r="P25" i="18"/>
  <c r="O25" i="18"/>
  <c r="N25" i="18"/>
  <c r="L25" i="18"/>
  <c r="K25" i="18"/>
  <c r="J25" i="18"/>
  <c r="H25" i="18"/>
  <c r="G25" i="18"/>
  <c r="F25" i="18"/>
  <c r="B11" i="14" l="1"/>
  <c r="C11" i="14"/>
  <c r="D11" i="14"/>
  <c r="B12" i="14"/>
  <c r="C12" i="14"/>
  <c r="D12" i="14"/>
  <c r="B13" i="14"/>
  <c r="C13" i="14"/>
  <c r="D13" i="14"/>
  <c r="D10" i="14" l="1"/>
  <c r="B10" i="14"/>
  <c r="C10" i="14"/>
  <c r="BE83" i="37"/>
  <c r="BD83" i="37"/>
  <c r="BC83" i="37"/>
  <c r="BE82" i="37"/>
  <c r="BD82" i="37"/>
  <c r="BC82" i="37"/>
  <c r="BE81" i="37"/>
  <c r="BD81" i="37"/>
  <c r="BC81" i="37"/>
  <c r="BE80" i="37"/>
  <c r="BD80" i="37"/>
  <c r="BC80" i="37"/>
  <c r="BE79" i="37"/>
  <c r="BD79" i="37"/>
  <c r="BC79" i="37"/>
  <c r="BE78" i="37"/>
  <c r="BD78" i="37"/>
  <c r="BC78" i="37"/>
  <c r="BE77" i="37"/>
  <c r="BD77" i="37"/>
  <c r="BC77" i="37"/>
  <c r="BE76" i="37"/>
  <c r="BD76" i="37"/>
  <c r="BC76" i="37"/>
  <c r="BE75" i="37"/>
  <c r="BD75" i="37"/>
  <c r="BC75" i="37"/>
  <c r="BE74" i="37"/>
  <c r="BD74" i="37"/>
  <c r="BC74" i="37"/>
  <c r="BE73" i="37"/>
  <c r="BD73" i="37"/>
  <c r="BC73" i="37"/>
  <c r="BE72" i="37"/>
  <c r="BD72" i="37"/>
  <c r="BC72" i="37"/>
  <c r="BE71" i="37"/>
  <c r="BD71" i="37"/>
  <c r="BC71" i="37"/>
  <c r="BE70" i="37"/>
  <c r="BC70" i="37"/>
  <c r="BE69" i="37"/>
  <c r="BD69" i="37"/>
  <c r="BC69" i="37"/>
  <c r="BE68" i="37"/>
  <c r="BD68" i="37"/>
  <c r="BC68" i="37"/>
  <c r="BE67" i="37"/>
  <c r="BD67" i="37"/>
  <c r="BC67" i="37"/>
  <c r="BE66" i="37"/>
  <c r="BD66" i="37"/>
  <c r="BC66" i="37"/>
  <c r="BE65" i="37"/>
  <c r="BD65" i="37"/>
  <c r="BC65" i="37"/>
  <c r="BE64" i="37"/>
  <c r="BD64" i="37"/>
  <c r="BC64" i="37"/>
  <c r="BE63" i="37"/>
  <c r="BD63" i="37"/>
  <c r="BC63" i="37"/>
  <c r="BE62" i="37"/>
  <c r="BD62" i="37"/>
  <c r="BC62" i="37"/>
  <c r="BE61" i="37"/>
  <c r="BD61" i="37"/>
  <c r="BC61" i="37"/>
  <c r="BE60" i="37"/>
  <c r="BD60" i="37"/>
  <c r="BC60" i="37"/>
  <c r="BE59" i="37"/>
  <c r="BD59" i="37"/>
  <c r="BC59" i="37"/>
  <c r="BE58" i="37"/>
  <c r="BD58" i="37"/>
  <c r="BC58" i="37"/>
  <c r="BA83" i="37"/>
  <c r="AZ83" i="37"/>
  <c r="AY83" i="37"/>
  <c r="BA82" i="37"/>
  <c r="AZ82" i="37"/>
  <c r="AY82" i="37"/>
  <c r="BA81" i="37"/>
  <c r="AZ81" i="37"/>
  <c r="AY81" i="37"/>
  <c r="BA80" i="37"/>
  <c r="AZ80" i="37"/>
  <c r="AY80" i="37"/>
  <c r="BA79" i="37"/>
  <c r="AZ79" i="37"/>
  <c r="AY79" i="37"/>
  <c r="BA78" i="37"/>
  <c r="AZ78" i="37"/>
  <c r="AY78" i="37"/>
  <c r="BA77" i="37"/>
  <c r="AZ77" i="37"/>
  <c r="AY77" i="37"/>
  <c r="BA76" i="37"/>
  <c r="AZ76" i="37"/>
  <c r="AY76" i="37"/>
  <c r="BA75" i="37"/>
  <c r="AZ75" i="37"/>
  <c r="AY75" i="37"/>
  <c r="BA74" i="37"/>
  <c r="AZ74" i="37"/>
  <c r="AY74" i="37"/>
  <c r="BA73" i="37"/>
  <c r="AZ73" i="37"/>
  <c r="AY73" i="37"/>
  <c r="BA72" i="37"/>
  <c r="AZ72" i="37"/>
  <c r="AY72" i="37"/>
  <c r="BA71" i="37"/>
  <c r="AZ71" i="37"/>
  <c r="AY71" i="37"/>
  <c r="BA70" i="37"/>
  <c r="AY70" i="37"/>
  <c r="BA69" i="37"/>
  <c r="AZ69" i="37"/>
  <c r="AY69" i="37"/>
  <c r="BA68" i="37"/>
  <c r="AZ68" i="37"/>
  <c r="AY68" i="37"/>
  <c r="BA67" i="37"/>
  <c r="AZ67" i="37"/>
  <c r="AY67" i="37"/>
  <c r="BA66" i="37"/>
  <c r="AZ66" i="37"/>
  <c r="AY66" i="37"/>
  <c r="BA65" i="37"/>
  <c r="AZ65" i="37"/>
  <c r="AY65" i="37"/>
  <c r="BA64" i="37"/>
  <c r="AZ64" i="37"/>
  <c r="AY64" i="37"/>
  <c r="BA63" i="37"/>
  <c r="AZ63" i="37"/>
  <c r="AY63" i="37"/>
  <c r="BA62" i="37"/>
  <c r="AZ62" i="37"/>
  <c r="AY62" i="37"/>
  <c r="BA61" i="37"/>
  <c r="AZ61" i="37"/>
  <c r="AY61" i="37"/>
  <c r="BA60" i="37"/>
  <c r="AZ60" i="37"/>
  <c r="AY60" i="37"/>
  <c r="BA59" i="37"/>
  <c r="AZ59" i="37"/>
  <c r="AY59" i="37"/>
  <c r="BA58" i="37"/>
  <c r="AZ58" i="37"/>
  <c r="AY58" i="37"/>
  <c r="AW83" i="37"/>
  <c r="AV83" i="37"/>
  <c r="AU83" i="37"/>
  <c r="AW82" i="37"/>
  <c r="AV82" i="37"/>
  <c r="AU82" i="37"/>
  <c r="AW81" i="37"/>
  <c r="AV81" i="37"/>
  <c r="AU81" i="37"/>
  <c r="AW80" i="37"/>
  <c r="AV80" i="37"/>
  <c r="AU80" i="37"/>
  <c r="AW79" i="37"/>
  <c r="AV79" i="37"/>
  <c r="AU79" i="37"/>
  <c r="AW78" i="37"/>
  <c r="AV78" i="37"/>
  <c r="AU78" i="37"/>
  <c r="AW77" i="37"/>
  <c r="AV77" i="37"/>
  <c r="AU77" i="37"/>
  <c r="AW76" i="37"/>
  <c r="AV76" i="37"/>
  <c r="AU76" i="37"/>
  <c r="AW75" i="37"/>
  <c r="AV75" i="37"/>
  <c r="AU75" i="37"/>
  <c r="AW74" i="37"/>
  <c r="AV74" i="37"/>
  <c r="AU74" i="37"/>
  <c r="AW73" i="37"/>
  <c r="AV73" i="37"/>
  <c r="AU73" i="37"/>
  <c r="AW72" i="37"/>
  <c r="AV72" i="37"/>
  <c r="AU72" i="37"/>
  <c r="AW71" i="37"/>
  <c r="AV71" i="37"/>
  <c r="AU71" i="37"/>
  <c r="AW70" i="37"/>
  <c r="AV70" i="37"/>
  <c r="AU70" i="37"/>
  <c r="AW69" i="37"/>
  <c r="AV69" i="37"/>
  <c r="AU69" i="37"/>
  <c r="AW68" i="37"/>
  <c r="AV68" i="37"/>
  <c r="AU68" i="37"/>
  <c r="AW67" i="37"/>
  <c r="AV67" i="37"/>
  <c r="AU67" i="37"/>
  <c r="AW66" i="37"/>
  <c r="AV66" i="37"/>
  <c r="AU66" i="37"/>
  <c r="AW65" i="37"/>
  <c r="AV65" i="37"/>
  <c r="AU65" i="37"/>
  <c r="AW64" i="37"/>
  <c r="AV64" i="37"/>
  <c r="AU64" i="37"/>
  <c r="AW63" i="37"/>
  <c r="AV63" i="37"/>
  <c r="AU63" i="37"/>
  <c r="AW62" i="37"/>
  <c r="AV62" i="37"/>
  <c r="AU62" i="37"/>
  <c r="AW61" i="37"/>
  <c r="AV61" i="37"/>
  <c r="AU61" i="37"/>
  <c r="AW60" i="37"/>
  <c r="AV60" i="37"/>
  <c r="AU60" i="37"/>
  <c r="AW59" i="37"/>
  <c r="AV59" i="37"/>
  <c r="AU59" i="37"/>
  <c r="AW58" i="37"/>
  <c r="AV58" i="37"/>
  <c r="AU58" i="37"/>
  <c r="AF58" i="37"/>
  <c r="AG58" i="37"/>
  <c r="AF59" i="37"/>
  <c r="AG59" i="37"/>
  <c r="AF60" i="37"/>
  <c r="AG60" i="37"/>
  <c r="AF61" i="37"/>
  <c r="AG61" i="37"/>
  <c r="AF62" i="37"/>
  <c r="AG62" i="37"/>
  <c r="AF63" i="37"/>
  <c r="AG63" i="37"/>
  <c r="AF64" i="37"/>
  <c r="AG64" i="37"/>
  <c r="AF65" i="37"/>
  <c r="AG65" i="37"/>
  <c r="AF66" i="37"/>
  <c r="AG66" i="37"/>
  <c r="AF67" i="37"/>
  <c r="AG67" i="37"/>
  <c r="AF68" i="37"/>
  <c r="AG68" i="37"/>
  <c r="AF69" i="37"/>
  <c r="AG69" i="37"/>
  <c r="AF70" i="37"/>
  <c r="AG70" i="37"/>
  <c r="AF71" i="37"/>
  <c r="AG71" i="37"/>
  <c r="AF72" i="37"/>
  <c r="AG72" i="37"/>
  <c r="AF73" i="37"/>
  <c r="AG73" i="37"/>
  <c r="AF74" i="37"/>
  <c r="AG74" i="37"/>
  <c r="AF75" i="37"/>
  <c r="AG75" i="37"/>
  <c r="AF76" i="37"/>
  <c r="AG76" i="37"/>
  <c r="AF77" i="37"/>
  <c r="AG77" i="37"/>
  <c r="AF78" i="37"/>
  <c r="AG78" i="37"/>
  <c r="AF79" i="37"/>
  <c r="AG79" i="37"/>
  <c r="AF80" i="37"/>
  <c r="AG80" i="37"/>
  <c r="AF81" i="37"/>
  <c r="AG81" i="37"/>
  <c r="AF82" i="37"/>
  <c r="AG82" i="37"/>
  <c r="AF83" i="37"/>
  <c r="AG83" i="37"/>
  <c r="AE58" i="37"/>
  <c r="AE59" i="37"/>
  <c r="AE60" i="37"/>
  <c r="AE61" i="37"/>
  <c r="AE6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BE40" i="37"/>
  <c r="BD40" i="37"/>
  <c r="BC40" i="37"/>
  <c r="BE39" i="37"/>
  <c r="BD39" i="37"/>
  <c r="BC39" i="37"/>
  <c r="BE38" i="37"/>
  <c r="BD38" i="37"/>
  <c r="BC38" i="37"/>
  <c r="BE37" i="37"/>
  <c r="BD37" i="37"/>
  <c r="BC37" i="37"/>
  <c r="BE36" i="37"/>
  <c r="BD36" i="37"/>
  <c r="BC36" i="37"/>
  <c r="BE35" i="37"/>
  <c r="BD35" i="37"/>
  <c r="BC35" i="37"/>
  <c r="BE34" i="37"/>
  <c r="BD34" i="37"/>
  <c r="BC34" i="37"/>
  <c r="BE33" i="37"/>
  <c r="BD33" i="37"/>
  <c r="BC33" i="37"/>
  <c r="BE32" i="37"/>
  <c r="BD32" i="37"/>
  <c r="BC32" i="37"/>
  <c r="BE31" i="37"/>
  <c r="BD31" i="37"/>
  <c r="BC31" i="37"/>
  <c r="BE30" i="37"/>
  <c r="BD30" i="37"/>
  <c r="BC30" i="37"/>
  <c r="BE29" i="37"/>
  <c r="BD29" i="37"/>
  <c r="BC29" i="37"/>
  <c r="BE28" i="37"/>
  <c r="BD28" i="37"/>
  <c r="BC28" i="37"/>
  <c r="BE27" i="37"/>
  <c r="BC27" i="37"/>
  <c r="BE26" i="37"/>
  <c r="BD26" i="37"/>
  <c r="BC26" i="37"/>
  <c r="BE25" i="37"/>
  <c r="BD25" i="37"/>
  <c r="BC25" i="37"/>
  <c r="BE24" i="37"/>
  <c r="BD24" i="37"/>
  <c r="BC24" i="37"/>
  <c r="BE23" i="37"/>
  <c r="BD23" i="37"/>
  <c r="BC23" i="37"/>
  <c r="BE22" i="37"/>
  <c r="BD22" i="37"/>
  <c r="BC22" i="37"/>
  <c r="BE21" i="37"/>
  <c r="BD21" i="37"/>
  <c r="BC21" i="37"/>
  <c r="BE20" i="37"/>
  <c r="BD20" i="37"/>
  <c r="BC20" i="37"/>
  <c r="BE19" i="37"/>
  <c r="BD19" i="37"/>
  <c r="BC19" i="37"/>
  <c r="BE18" i="37"/>
  <c r="BD18" i="37"/>
  <c r="BC18" i="37"/>
  <c r="BE17" i="37"/>
  <c r="BD17" i="37"/>
  <c r="BC17" i="37"/>
  <c r="BE16" i="37"/>
  <c r="BD16" i="37"/>
  <c r="BC16" i="37"/>
  <c r="BE15" i="37"/>
  <c r="BD15" i="37"/>
  <c r="BC15" i="37"/>
  <c r="BA40" i="37"/>
  <c r="AZ40" i="37"/>
  <c r="AY40" i="37"/>
  <c r="BA39" i="37"/>
  <c r="AZ39" i="37"/>
  <c r="AY39" i="37"/>
  <c r="BA38" i="37"/>
  <c r="AZ38" i="37"/>
  <c r="AY38" i="37"/>
  <c r="BA37" i="37"/>
  <c r="AZ37" i="37"/>
  <c r="AY37" i="37"/>
  <c r="BA36" i="37"/>
  <c r="AZ36" i="37"/>
  <c r="AY36" i="37"/>
  <c r="BA35" i="37"/>
  <c r="AZ35" i="37"/>
  <c r="AY35" i="37"/>
  <c r="BA34" i="37"/>
  <c r="AZ34" i="37"/>
  <c r="AY34" i="37"/>
  <c r="BA33" i="37"/>
  <c r="AZ33" i="37"/>
  <c r="AY33" i="37"/>
  <c r="BA32" i="37"/>
  <c r="AZ32" i="37"/>
  <c r="AY32" i="37"/>
  <c r="BA31" i="37"/>
  <c r="AZ31" i="37"/>
  <c r="AY31" i="37"/>
  <c r="BA30" i="37"/>
  <c r="AZ30" i="37"/>
  <c r="AY30" i="37"/>
  <c r="BA29" i="37"/>
  <c r="AZ29" i="37"/>
  <c r="AY29" i="37"/>
  <c r="BA28" i="37"/>
  <c r="AZ28" i="37"/>
  <c r="AY28" i="37"/>
  <c r="BA27" i="37"/>
  <c r="AZ27" i="37"/>
  <c r="AY27" i="37"/>
  <c r="BA26" i="37"/>
  <c r="AZ26" i="37"/>
  <c r="AY26" i="37"/>
  <c r="BA25" i="37"/>
  <c r="AZ25" i="37"/>
  <c r="AY25" i="37"/>
  <c r="BA24" i="37"/>
  <c r="AZ24" i="37"/>
  <c r="AY24" i="37"/>
  <c r="BA23" i="37"/>
  <c r="AZ23" i="37"/>
  <c r="AY23" i="37"/>
  <c r="BA22" i="37"/>
  <c r="AZ22" i="37"/>
  <c r="AY22" i="37"/>
  <c r="BA21" i="37"/>
  <c r="AZ21" i="37"/>
  <c r="AY21" i="37"/>
  <c r="BA20" i="37"/>
  <c r="AZ20" i="37"/>
  <c r="AY20" i="37"/>
  <c r="BA19" i="37"/>
  <c r="AZ19" i="37"/>
  <c r="AY19" i="37"/>
  <c r="BA18" i="37"/>
  <c r="AZ18" i="37"/>
  <c r="AY18" i="37"/>
  <c r="BA17" i="37"/>
  <c r="AZ17" i="37"/>
  <c r="AY17" i="37"/>
  <c r="BA16" i="37"/>
  <c r="AZ16" i="37"/>
  <c r="AY16" i="37"/>
  <c r="BA15" i="37"/>
  <c r="AZ15" i="37"/>
  <c r="AY15" i="37"/>
  <c r="AW40" i="37"/>
  <c r="AV40" i="37"/>
  <c r="AU40" i="37"/>
  <c r="AW39" i="37"/>
  <c r="AV39" i="37"/>
  <c r="AU39" i="37"/>
  <c r="AW38" i="37"/>
  <c r="AV38" i="37"/>
  <c r="AU38" i="37"/>
  <c r="AW37" i="37"/>
  <c r="AV37" i="37"/>
  <c r="AU37" i="37"/>
  <c r="AW36" i="37"/>
  <c r="AV36" i="37"/>
  <c r="AU36" i="37"/>
  <c r="AW35" i="37"/>
  <c r="AV35" i="37"/>
  <c r="AU35" i="37"/>
  <c r="AW34" i="37"/>
  <c r="AV34" i="37"/>
  <c r="AU34" i="37"/>
  <c r="AW33" i="37"/>
  <c r="AV33" i="37"/>
  <c r="AU33" i="37"/>
  <c r="AW32" i="37"/>
  <c r="AV32" i="37"/>
  <c r="AU32" i="37"/>
  <c r="AW31" i="37"/>
  <c r="AV31" i="37"/>
  <c r="AU31" i="37"/>
  <c r="AW30" i="37"/>
  <c r="AV30" i="37"/>
  <c r="AU30" i="37"/>
  <c r="AW29" i="37"/>
  <c r="AV29" i="37"/>
  <c r="AU29" i="37"/>
  <c r="AW28" i="37"/>
  <c r="AV28" i="37"/>
  <c r="AU28" i="37"/>
  <c r="AW27" i="37"/>
  <c r="AV27" i="37"/>
  <c r="AU27" i="37"/>
  <c r="AW26" i="37"/>
  <c r="AV26" i="37"/>
  <c r="AU26" i="37"/>
  <c r="AW25" i="37"/>
  <c r="AV25" i="37"/>
  <c r="AU25" i="37"/>
  <c r="AW24" i="37"/>
  <c r="AV24" i="37"/>
  <c r="AU24" i="37"/>
  <c r="AW23" i="37"/>
  <c r="AV23" i="37"/>
  <c r="AU23" i="37"/>
  <c r="AW22" i="37"/>
  <c r="AV22" i="37"/>
  <c r="AU22" i="37"/>
  <c r="AW21" i="37"/>
  <c r="AV21" i="37"/>
  <c r="AU21" i="37"/>
  <c r="AW20" i="37"/>
  <c r="AV20" i="37"/>
  <c r="AU20" i="37"/>
  <c r="AW19" i="37"/>
  <c r="AV19" i="37"/>
  <c r="AU19" i="37"/>
  <c r="AW18" i="37"/>
  <c r="AV18" i="37"/>
  <c r="AU18" i="37"/>
  <c r="AW17" i="37"/>
  <c r="AV17" i="37"/>
  <c r="AU17" i="37"/>
  <c r="AW16" i="37"/>
  <c r="AV16" i="37"/>
  <c r="AU16" i="37"/>
  <c r="AW15" i="37"/>
  <c r="AV15" i="37"/>
  <c r="AU15" i="37"/>
  <c r="AF15" i="37"/>
  <c r="AG15" i="37"/>
  <c r="AF16" i="37"/>
  <c r="AG16" i="37"/>
  <c r="AF17" i="37"/>
  <c r="AG17" i="37"/>
  <c r="AF18" i="37"/>
  <c r="AG18" i="37"/>
  <c r="AF19" i="37"/>
  <c r="AG19" i="37"/>
  <c r="AF20" i="37"/>
  <c r="AG20" i="37"/>
  <c r="AF21" i="37"/>
  <c r="AG21" i="37"/>
  <c r="AF22" i="37"/>
  <c r="AG22" i="37"/>
  <c r="AF23" i="37"/>
  <c r="AG23" i="37"/>
  <c r="AF24" i="37"/>
  <c r="AG24" i="37"/>
  <c r="AF25" i="37"/>
  <c r="AG25" i="37"/>
  <c r="AF26" i="37"/>
  <c r="AG26" i="37"/>
  <c r="AF27" i="37"/>
  <c r="AG27" i="37"/>
  <c r="AF28" i="37"/>
  <c r="AG28" i="37"/>
  <c r="AF29" i="37"/>
  <c r="AG29" i="37"/>
  <c r="AF30" i="37"/>
  <c r="AG30" i="37"/>
  <c r="AF31" i="37"/>
  <c r="AG31" i="37"/>
  <c r="AF32" i="37"/>
  <c r="AG32" i="37"/>
  <c r="AF33" i="37"/>
  <c r="AG33" i="37"/>
  <c r="AF34" i="37"/>
  <c r="AG34" i="37"/>
  <c r="AF35" i="37"/>
  <c r="AG35" i="37"/>
  <c r="AF36" i="37"/>
  <c r="AG36" i="37"/>
  <c r="AF37" i="37"/>
  <c r="AG37" i="37"/>
  <c r="AF38" i="37"/>
  <c r="AG38" i="37"/>
  <c r="AF39" i="37"/>
  <c r="AG39" i="37"/>
  <c r="AF40" i="37"/>
  <c r="AG40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E38" i="37"/>
  <c r="AE39" i="37"/>
  <c r="AE40" i="37"/>
  <c r="AB44" i="35"/>
  <c r="AA44" i="35"/>
  <c r="Z44" i="35"/>
  <c r="AB43" i="35"/>
  <c r="AA43" i="35"/>
  <c r="Z43" i="35"/>
  <c r="AB40" i="35"/>
  <c r="AA40" i="35"/>
  <c r="Z40" i="35"/>
  <c r="AB38" i="35"/>
  <c r="AA38" i="35"/>
  <c r="Z38" i="35"/>
  <c r="AB37" i="35"/>
  <c r="AA37" i="35"/>
  <c r="Z37" i="35"/>
  <c r="X44" i="35"/>
  <c r="W44" i="35"/>
  <c r="V44" i="35"/>
  <c r="X43" i="35"/>
  <c r="W43" i="35"/>
  <c r="V43" i="35"/>
  <c r="X40" i="35"/>
  <c r="W40" i="35"/>
  <c r="V40" i="35"/>
  <c r="X38" i="35"/>
  <c r="W38" i="35"/>
  <c r="V38" i="35"/>
  <c r="X37" i="35"/>
  <c r="W37" i="35"/>
  <c r="V37" i="35"/>
  <c r="T44" i="35"/>
  <c r="S44" i="35"/>
  <c r="R44" i="35"/>
  <c r="T43" i="35"/>
  <c r="S43" i="35"/>
  <c r="R43" i="35"/>
  <c r="T40" i="35"/>
  <c r="S40" i="35"/>
  <c r="R40" i="35"/>
  <c r="T38" i="35"/>
  <c r="S38" i="35"/>
  <c r="R38" i="35"/>
  <c r="T37" i="35"/>
  <c r="S37" i="35"/>
  <c r="R37" i="35"/>
  <c r="C37" i="35"/>
  <c r="D37" i="35"/>
  <c r="C38" i="35"/>
  <c r="D38" i="35"/>
  <c r="C40" i="35"/>
  <c r="D40" i="35"/>
  <c r="C43" i="35"/>
  <c r="D43" i="35"/>
  <c r="C44" i="35"/>
  <c r="D44" i="35"/>
  <c r="B37" i="35"/>
  <c r="B38" i="35"/>
  <c r="B40" i="35"/>
  <c r="B43" i="35"/>
  <c r="B44" i="35"/>
  <c r="AB94" i="35"/>
  <c r="AA94" i="35"/>
  <c r="Z94" i="35"/>
  <c r="AB90" i="35"/>
  <c r="AA90" i="35"/>
  <c r="Z90" i="35"/>
  <c r="AB88" i="35"/>
  <c r="AA88" i="35"/>
  <c r="Z88" i="35"/>
  <c r="X94" i="35"/>
  <c r="W94" i="35"/>
  <c r="V94" i="35"/>
  <c r="X90" i="35"/>
  <c r="W90" i="35"/>
  <c r="V90" i="35"/>
  <c r="X88" i="35"/>
  <c r="W88" i="35"/>
  <c r="V88" i="35"/>
  <c r="T94" i="35"/>
  <c r="S94" i="35"/>
  <c r="R94" i="35"/>
  <c r="T90" i="35"/>
  <c r="S90" i="35"/>
  <c r="R90" i="35"/>
  <c r="T88" i="35"/>
  <c r="S88" i="35"/>
  <c r="R88" i="35"/>
  <c r="C88" i="35"/>
  <c r="D88" i="35"/>
  <c r="C90" i="35"/>
  <c r="D90" i="35"/>
  <c r="C94" i="35"/>
  <c r="D94" i="35"/>
  <c r="B88" i="35"/>
  <c r="B90" i="35"/>
  <c r="B94" i="35"/>
  <c r="BA77" i="33"/>
  <c r="AZ77" i="33"/>
  <c r="AY77" i="33"/>
  <c r="BA76" i="33"/>
  <c r="AZ76" i="33"/>
  <c r="AY76" i="33"/>
  <c r="BA75" i="33"/>
  <c r="AZ75" i="33"/>
  <c r="AY75" i="33"/>
  <c r="BA74" i="33"/>
  <c r="AZ74" i="33"/>
  <c r="AY74" i="33"/>
  <c r="BA73" i="33"/>
  <c r="AZ73" i="33"/>
  <c r="AY73" i="33"/>
  <c r="BA72" i="33"/>
  <c r="AZ72" i="33"/>
  <c r="AY72" i="33"/>
  <c r="BA71" i="33"/>
  <c r="AZ71" i="33"/>
  <c r="AY71" i="33"/>
  <c r="BA70" i="33"/>
  <c r="AZ70" i="33"/>
  <c r="AY70" i="33"/>
  <c r="BA69" i="33"/>
  <c r="AZ69" i="33"/>
  <c r="AY69" i="33"/>
  <c r="BA68" i="33"/>
  <c r="AZ68" i="33"/>
  <c r="AY68" i="33"/>
  <c r="BA67" i="33"/>
  <c r="AZ67" i="33"/>
  <c r="AY67" i="33"/>
  <c r="BA66" i="33"/>
  <c r="AZ66" i="33"/>
  <c r="AY66" i="33"/>
  <c r="BA65" i="33"/>
  <c r="AZ65" i="33"/>
  <c r="AY65" i="33"/>
  <c r="BA64" i="33"/>
  <c r="AZ64" i="33"/>
  <c r="AY64" i="33"/>
  <c r="BA63" i="33"/>
  <c r="AZ63" i="33"/>
  <c r="AY63" i="33"/>
  <c r="BA62" i="33"/>
  <c r="AZ62" i="33"/>
  <c r="AY62" i="33"/>
  <c r="BA61" i="33"/>
  <c r="AZ61" i="33"/>
  <c r="AY61" i="33"/>
  <c r="BA60" i="33"/>
  <c r="AZ60" i="33"/>
  <c r="AY60" i="33"/>
  <c r="BA59" i="33"/>
  <c r="AZ59" i="33"/>
  <c r="AY59" i="33"/>
  <c r="BA58" i="33"/>
  <c r="AZ58" i="33"/>
  <c r="AY58" i="33"/>
  <c r="BA57" i="33"/>
  <c r="AZ57" i="33"/>
  <c r="AY57" i="33"/>
  <c r="BA56" i="33"/>
  <c r="AZ56" i="33"/>
  <c r="AY56" i="33"/>
  <c r="AW77" i="33"/>
  <c r="AV77" i="33"/>
  <c r="AU77" i="33"/>
  <c r="AW76" i="33"/>
  <c r="AV76" i="33"/>
  <c r="AU76" i="33"/>
  <c r="AW75" i="33"/>
  <c r="AV75" i="33"/>
  <c r="AU75" i="33"/>
  <c r="AW74" i="33"/>
  <c r="AV74" i="33"/>
  <c r="AU74" i="33"/>
  <c r="AW73" i="33"/>
  <c r="AV73" i="33"/>
  <c r="AU73" i="33"/>
  <c r="AW72" i="33"/>
  <c r="AV72" i="33"/>
  <c r="AU72" i="33"/>
  <c r="AW71" i="33"/>
  <c r="AV71" i="33"/>
  <c r="AU71" i="33"/>
  <c r="AW70" i="33"/>
  <c r="AV70" i="33"/>
  <c r="AU70" i="33"/>
  <c r="AW69" i="33"/>
  <c r="AV69" i="33"/>
  <c r="AU69" i="33"/>
  <c r="AW68" i="33"/>
  <c r="AV68" i="33"/>
  <c r="AU68" i="33"/>
  <c r="AW67" i="33"/>
  <c r="AV67" i="33"/>
  <c r="AU67" i="33"/>
  <c r="AW66" i="33"/>
  <c r="AV66" i="33"/>
  <c r="AU66" i="33"/>
  <c r="AW65" i="33"/>
  <c r="AV65" i="33"/>
  <c r="AU65" i="33"/>
  <c r="AW64" i="33"/>
  <c r="AV64" i="33"/>
  <c r="AU64" i="33"/>
  <c r="AW63" i="33"/>
  <c r="AV63" i="33"/>
  <c r="AU63" i="33"/>
  <c r="AW62" i="33"/>
  <c r="AV62" i="33"/>
  <c r="AU62" i="33"/>
  <c r="AW61" i="33"/>
  <c r="AV61" i="33"/>
  <c r="AU61" i="33"/>
  <c r="AW60" i="33"/>
  <c r="AV60" i="33"/>
  <c r="AU60" i="33"/>
  <c r="AW59" i="33"/>
  <c r="AV59" i="33"/>
  <c r="AU59" i="33"/>
  <c r="AW58" i="33"/>
  <c r="AV58" i="33"/>
  <c r="AU58" i="33"/>
  <c r="AW57" i="33"/>
  <c r="AV57" i="33"/>
  <c r="AU57" i="33"/>
  <c r="AW56" i="33"/>
  <c r="AV56" i="33"/>
  <c r="AU56" i="33"/>
  <c r="AS77" i="33"/>
  <c r="AR77" i="33"/>
  <c r="AQ77" i="33"/>
  <c r="AS76" i="33"/>
  <c r="AR76" i="33"/>
  <c r="AQ76" i="33"/>
  <c r="AS75" i="33"/>
  <c r="AR75" i="33"/>
  <c r="AQ75" i="33"/>
  <c r="AS74" i="33"/>
  <c r="AR74" i="33"/>
  <c r="AQ74" i="33"/>
  <c r="AS73" i="33"/>
  <c r="AR73" i="33"/>
  <c r="AQ73" i="33"/>
  <c r="AS72" i="33"/>
  <c r="AR72" i="33"/>
  <c r="AQ72" i="33"/>
  <c r="AS71" i="33"/>
  <c r="AR71" i="33"/>
  <c r="AQ71" i="33"/>
  <c r="AS70" i="33"/>
  <c r="AR70" i="33"/>
  <c r="AQ70" i="33"/>
  <c r="AS69" i="33"/>
  <c r="AR69" i="33"/>
  <c r="AQ69" i="33"/>
  <c r="AS68" i="33"/>
  <c r="AR68" i="33"/>
  <c r="AQ68" i="33"/>
  <c r="AS67" i="33"/>
  <c r="AR67" i="33"/>
  <c r="AQ67" i="33"/>
  <c r="AS66" i="33"/>
  <c r="AR66" i="33"/>
  <c r="AQ66" i="33"/>
  <c r="AS65" i="33"/>
  <c r="AR65" i="33"/>
  <c r="AQ65" i="33"/>
  <c r="AS64" i="33"/>
  <c r="AR64" i="33"/>
  <c r="AQ64" i="33"/>
  <c r="AS63" i="33"/>
  <c r="AR63" i="33"/>
  <c r="AQ63" i="33"/>
  <c r="AS62" i="33"/>
  <c r="AR62" i="33"/>
  <c r="AQ62" i="33"/>
  <c r="AS61" i="33"/>
  <c r="AR61" i="33"/>
  <c r="AQ61" i="33"/>
  <c r="AS60" i="33"/>
  <c r="AR60" i="33"/>
  <c r="AQ60" i="33"/>
  <c r="AS59" i="33"/>
  <c r="AR59" i="33"/>
  <c r="AQ59" i="33"/>
  <c r="AS58" i="33"/>
  <c r="AR58" i="33"/>
  <c r="AQ58" i="33"/>
  <c r="AS57" i="33"/>
  <c r="AR57" i="33"/>
  <c r="AQ57" i="33"/>
  <c r="AS56" i="33"/>
  <c r="AR56" i="33"/>
  <c r="AQ56" i="33"/>
  <c r="AO77" i="33"/>
  <c r="AN77" i="33"/>
  <c r="AM77" i="33"/>
  <c r="AO76" i="33"/>
  <c r="AN76" i="33"/>
  <c r="AM76" i="33"/>
  <c r="AO75" i="33"/>
  <c r="AN75" i="33"/>
  <c r="AM75" i="33"/>
  <c r="AO74" i="33"/>
  <c r="AN74" i="33"/>
  <c r="AM74" i="33"/>
  <c r="AO73" i="33"/>
  <c r="AN73" i="33"/>
  <c r="AM73" i="33"/>
  <c r="AO72" i="33"/>
  <c r="AN72" i="33"/>
  <c r="AM72" i="33"/>
  <c r="AO71" i="33"/>
  <c r="AN71" i="33"/>
  <c r="AM71" i="33"/>
  <c r="AO70" i="33"/>
  <c r="AN70" i="33"/>
  <c r="AM70" i="33"/>
  <c r="AO69" i="33"/>
  <c r="AN69" i="33"/>
  <c r="AM69" i="33"/>
  <c r="AO68" i="33"/>
  <c r="AN68" i="33"/>
  <c r="AM68" i="33"/>
  <c r="AO67" i="33"/>
  <c r="AN67" i="33"/>
  <c r="AM67" i="33"/>
  <c r="AO66" i="33"/>
  <c r="AN66" i="33"/>
  <c r="AM66" i="33"/>
  <c r="AO65" i="33"/>
  <c r="AN65" i="33"/>
  <c r="AM65" i="33"/>
  <c r="AO64" i="33"/>
  <c r="AN64" i="33"/>
  <c r="AM64" i="33"/>
  <c r="AO63" i="33"/>
  <c r="AN63" i="33"/>
  <c r="AM63" i="33"/>
  <c r="AO62" i="33"/>
  <c r="AN62" i="33"/>
  <c r="AM62" i="33"/>
  <c r="AO61" i="33"/>
  <c r="AN61" i="33"/>
  <c r="AM61" i="33"/>
  <c r="AO60" i="33"/>
  <c r="AN60" i="33"/>
  <c r="AM60" i="33"/>
  <c r="AO59" i="33"/>
  <c r="AN59" i="33"/>
  <c r="AM59" i="33"/>
  <c r="AO58" i="33"/>
  <c r="AN58" i="33"/>
  <c r="AM58" i="33"/>
  <c r="AO57" i="33"/>
  <c r="AN57" i="33"/>
  <c r="AM57" i="33"/>
  <c r="AO56" i="33"/>
  <c r="AN56" i="33"/>
  <c r="AM56" i="33"/>
  <c r="AK77" i="33"/>
  <c r="AJ77" i="33"/>
  <c r="AI77" i="33"/>
  <c r="AK76" i="33"/>
  <c r="AJ76" i="33"/>
  <c r="AI76" i="33"/>
  <c r="AK75" i="33"/>
  <c r="AJ75" i="33"/>
  <c r="AI75" i="33"/>
  <c r="AK74" i="33"/>
  <c r="AJ74" i="33"/>
  <c r="AI74" i="33"/>
  <c r="AK73" i="33"/>
  <c r="AJ73" i="33"/>
  <c r="AI73" i="33"/>
  <c r="AK72" i="33"/>
  <c r="AJ72" i="33"/>
  <c r="AI72" i="33"/>
  <c r="AK71" i="33"/>
  <c r="AJ71" i="33"/>
  <c r="AI71" i="33"/>
  <c r="AK70" i="33"/>
  <c r="AJ70" i="33"/>
  <c r="AI70" i="33"/>
  <c r="AK69" i="33"/>
  <c r="AJ69" i="33"/>
  <c r="AI69" i="33"/>
  <c r="AK68" i="33"/>
  <c r="AJ68" i="33"/>
  <c r="AI68" i="33"/>
  <c r="AK67" i="33"/>
  <c r="AJ67" i="33"/>
  <c r="AI67" i="33"/>
  <c r="AK66" i="33"/>
  <c r="AJ66" i="33"/>
  <c r="AI66" i="33"/>
  <c r="AK65" i="33"/>
  <c r="AJ65" i="33"/>
  <c r="AI65" i="33"/>
  <c r="AK64" i="33"/>
  <c r="AJ64" i="33"/>
  <c r="AI64" i="33"/>
  <c r="AK63" i="33"/>
  <c r="AJ63" i="33"/>
  <c r="AI63" i="33"/>
  <c r="AK62" i="33"/>
  <c r="AJ62" i="33"/>
  <c r="AI62" i="33"/>
  <c r="AK61" i="33"/>
  <c r="AJ61" i="33"/>
  <c r="AI61" i="33"/>
  <c r="AK60" i="33"/>
  <c r="AJ60" i="33"/>
  <c r="AI60" i="33"/>
  <c r="AK59" i="33"/>
  <c r="AJ59" i="33"/>
  <c r="AI59" i="33"/>
  <c r="AK58" i="33"/>
  <c r="AJ58" i="33"/>
  <c r="AI58" i="33"/>
  <c r="AK57" i="33"/>
  <c r="AJ57" i="33"/>
  <c r="AI57" i="33"/>
  <c r="AK56" i="33"/>
  <c r="AJ56" i="33"/>
  <c r="AI56" i="33"/>
  <c r="AF56" i="33"/>
  <c r="AG56" i="33"/>
  <c r="AF57" i="33"/>
  <c r="AG57" i="33"/>
  <c r="AF58" i="33"/>
  <c r="AG58" i="33"/>
  <c r="AF59" i="33"/>
  <c r="AG59" i="33"/>
  <c r="AF60" i="33"/>
  <c r="AG60" i="33"/>
  <c r="AF61" i="33"/>
  <c r="AG61" i="33"/>
  <c r="AF62" i="33"/>
  <c r="AG62" i="33"/>
  <c r="AF63" i="33"/>
  <c r="AG63" i="33"/>
  <c r="AF64" i="33"/>
  <c r="AG64" i="33"/>
  <c r="AF65" i="33"/>
  <c r="AG65" i="33"/>
  <c r="AF66" i="33"/>
  <c r="AG66" i="33"/>
  <c r="AF67" i="33"/>
  <c r="AG67" i="33"/>
  <c r="AF68" i="33"/>
  <c r="AG68" i="33"/>
  <c r="AF69" i="33"/>
  <c r="AG69" i="33"/>
  <c r="AF70" i="33"/>
  <c r="AG70" i="33"/>
  <c r="AF71" i="33"/>
  <c r="AG71" i="33"/>
  <c r="AF72" i="33"/>
  <c r="AG72" i="33"/>
  <c r="AF73" i="33"/>
  <c r="AG73" i="33"/>
  <c r="AF74" i="33"/>
  <c r="AG74" i="33"/>
  <c r="AF75" i="33"/>
  <c r="AG75" i="33"/>
  <c r="AF76" i="33"/>
  <c r="AG76" i="33"/>
  <c r="AF77" i="33"/>
  <c r="AG77" i="33"/>
  <c r="AE56" i="33"/>
  <c r="AE57" i="33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BA36" i="33"/>
  <c r="AZ36" i="33"/>
  <c r="AY36" i="33"/>
  <c r="BA35" i="33"/>
  <c r="AZ35" i="33"/>
  <c r="AY35" i="33"/>
  <c r="BA34" i="33"/>
  <c r="AZ34" i="33"/>
  <c r="AY34" i="33"/>
  <c r="BA33" i="33"/>
  <c r="AZ33" i="33"/>
  <c r="AY33" i="33"/>
  <c r="BA32" i="33"/>
  <c r="AZ32" i="33"/>
  <c r="AY32" i="33"/>
  <c r="BA31" i="33"/>
  <c r="AZ31" i="33"/>
  <c r="AY31" i="33"/>
  <c r="BA30" i="33"/>
  <c r="AZ30" i="33"/>
  <c r="AY30" i="33"/>
  <c r="BA29" i="33"/>
  <c r="AZ29" i="33"/>
  <c r="AY29" i="33"/>
  <c r="BA28" i="33"/>
  <c r="AZ28" i="33"/>
  <c r="AY28" i="33"/>
  <c r="BA27" i="33"/>
  <c r="AZ27" i="33"/>
  <c r="AY27" i="33"/>
  <c r="BA26" i="33"/>
  <c r="AZ26" i="33"/>
  <c r="AY26" i="33"/>
  <c r="BA25" i="33"/>
  <c r="AZ25" i="33"/>
  <c r="AY25" i="33"/>
  <c r="BA24" i="33"/>
  <c r="AZ24" i="33"/>
  <c r="AY24" i="33"/>
  <c r="BA23" i="33"/>
  <c r="AZ23" i="33"/>
  <c r="AY23" i="33"/>
  <c r="BA22" i="33"/>
  <c r="AZ22" i="33"/>
  <c r="AY22" i="33"/>
  <c r="BA21" i="33"/>
  <c r="AZ21" i="33"/>
  <c r="AY21" i="33"/>
  <c r="BA20" i="33"/>
  <c r="AZ20" i="33"/>
  <c r="AY20" i="33"/>
  <c r="BA19" i="33"/>
  <c r="AZ19" i="33"/>
  <c r="AY19" i="33"/>
  <c r="BA18" i="33"/>
  <c r="AZ18" i="33"/>
  <c r="AY18" i="33"/>
  <c r="BA17" i="33"/>
  <c r="AZ17" i="33"/>
  <c r="AY17" i="33"/>
  <c r="BA16" i="33"/>
  <c r="AZ16" i="33"/>
  <c r="AY16" i="33"/>
  <c r="BA15" i="33"/>
  <c r="AZ15" i="33"/>
  <c r="AY15" i="33"/>
  <c r="AW36" i="33"/>
  <c r="AV36" i="33"/>
  <c r="AU36" i="33"/>
  <c r="AW35" i="33"/>
  <c r="AV35" i="33"/>
  <c r="AU35" i="33"/>
  <c r="AW34" i="33"/>
  <c r="AV34" i="33"/>
  <c r="AU34" i="33"/>
  <c r="AW33" i="33"/>
  <c r="AV33" i="33"/>
  <c r="AU33" i="33"/>
  <c r="AW32" i="33"/>
  <c r="AV32" i="33"/>
  <c r="AU32" i="33"/>
  <c r="AW31" i="33"/>
  <c r="AV31" i="33"/>
  <c r="AU31" i="33"/>
  <c r="AW30" i="33"/>
  <c r="AV30" i="33"/>
  <c r="AU30" i="33"/>
  <c r="AW29" i="33"/>
  <c r="AV29" i="33"/>
  <c r="AU29" i="33"/>
  <c r="AW28" i="33"/>
  <c r="AV28" i="33"/>
  <c r="AU28" i="33"/>
  <c r="AW27" i="33"/>
  <c r="AV27" i="33"/>
  <c r="AU27" i="33"/>
  <c r="AW26" i="33"/>
  <c r="AV26" i="33"/>
  <c r="AU26" i="33"/>
  <c r="AW25" i="33"/>
  <c r="AV25" i="33"/>
  <c r="AU25" i="33"/>
  <c r="AW24" i="33"/>
  <c r="AV24" i="33"/>
  <c r="AU24" i="33"/>
  <c r="AW23" i="33"/>
  <c r="AV23" i="33"/>
  <c r="AU23" i="33"/>
  <c r="AW22" i="33"/>
  <c r="AV22" i="33"/>
  <c r="AU22" i="33"/>
  <c r="AW21" i="33"/>
  <c r="AV21" i="33"/>
  <c r="AU21" i="33"/>
  <c r="AW20" i="33"/>
  <c r="AV20" i="33"/>
  <c r="AU20" i="33"/>
  <c r="AW19" i="33"/>
  <c r="AV19" i="33"/>
  <c r="AU19" i="33"/>
  <c r="AW18" i="33"/>
  <c r="AV18" i="33"/>
  <c r="AU18" i="33"/>
  <c r="AW17" i="33"/>
  <c r="AV17" i="33"/>
  <c r="AU17" i="33"/>
  <c r="AW16" i="33"/>
  <c r="AV16" i="33"/>
  <c r="AU16" i="33"/>
  <c r="AW15" i="33"/>
  <c r="AV15" i="33"/>
  <c r="AU15" i="33"/>
  <c r="AS36" i="33"/>
  <c r="AR36" i="33"/>
  <c r="AQ36" i="33"/>
  <c r="AS35" i="33"/>
  <c r="AR35" i="33"/>
  <c r="AQ35" i="33"/>
  <c r="AS34" i="33"/>
  <c r="AR34" i="33"/>
  <c r="AQ34" i="33"/>
  <c r="AS33" i="33"/>
  <c r="AR33" i="33"/>
  <c r="AQ33" i="33"/>
  <c r="AS32" i="33"/>
  <c r="AR32" i="33"/>
  <c r="AQ32" i="33"/>
  <c r="AS31" i="33"/>
  <c r="AR31" i="33"/>
  <c r="AQ31" i="33"/>
  <c r="AS30" i="33"/>
  <c r="AR30" i="33"/>
  <c r="AQ30" i="33"/>
  <c r="AS29" i="33"/>
  <c r="AR29" i="33"/>
  <c r="AQ29" i="33"/>
  <c r="AS28" i="33"/>
  <c r="AR28" i="33"/>
  <c r="AQ28" i="33"/>
  <c r="AS27" i="33"/>
  <c r="AR27" i="33"/>
  <c r="AQ27" i="33"/>
  <c r="AS26" i="33"/>
  <c r="AR26" i="33"/>
  <c r="AQ26" i="33"/>
  <c r="AS25" i="33"/>
  <c r="AR25" i="33"/>
  <c r="AQ25" i="33"/>
  <c r="AS24" i="33"/>
  <c r="AR24" i="33"/>
  <c r="AQ24" i="33"/>
  <c r="AS23" i="33"/>
  <c r="AR23" i="33"/>
  <c r="AQ23" i="33"/>
  <c r="AS22" i="33"/>
  <c r="AR22" i="33"/>
  <c r="AQ22" i="33"/>
  <c r="AS21" i="33"/>
  <c r="AR21" i="33"/>
  <c r="AQ21" i="33"/>
  <c r="AS20" i="33"/>
  <c r="AR20" i="33"/>
  <c r="AQ20" i="33"/>
  <c r="AS19" i="33"/>
  <c r="AR19" i="33"/>
  <c r="AQ19" i="33"/>
  <c r="AS18" i="33"/>
  <c r="AR18" i="33"/>
  <c r="AQ18" i="33"/>
  <c r="AS17" i="33"/>
  <c r="AR17" i="33"/>
  <c r="AQ17" i="33"/>
  <c r="AS16" i="33"/>
  <c r="AR16" i="33"/>
  <c r="AQ16" i="33"/>
  <c r="AS15" i="33"/>
  <c r="AR15" i="33"/>
  <c r="AQ15" i="33"/>
  <c r="AO36" i="33"/>
  <c r="AN36" i="33"/>
  <c r="AM36" i="33"/>
  <c r="AO35" i="33"/>
  <c r="AN35" i="33"/>
  <c r="AM35" i="33"/>
  <c r="AO34" i="33"/>
  <c r="AN34" i="33"/>
  <c r="AM34" i="33"/>
  <c r="AO33" i="33"/>
  <c r="AN33" i="33"/>
  <c r="AM33" i="33"/>
  <c r="AO32" i="33"/>
  <c r="AN32" i="33"/>
  <c r="AM32" i="33"/>
  <c r="AO31" i="33"/>
  <c r="AN31" i="33"/>
  <c r="AM31" i="33"/>
  <c r="AO30" i="33"/>
  <c r="AN30" i="33"/>
  <c r="AM30" i="33"/>
  <c r="AO29" i="33"/>
  <c r="AN29" i="33"/>
  <c r="AM29" i="33"/>
  <c r="AO28" i="33"/>
  <c r="AN28" i="33"/>
  <c r="AM28" i="33"/>
  <c r="AO27" i="33"/>
  <c r="AN27" i="33"/>
  <c r="AM27" i="33"/>
  <c r="AO26" i="33"/>
  <c r="AN26" i="33"/>
  <c r="AM26" i="33"/>
  <c r="AO25" i="33"/>
  <c r="AN25" i="33"/>
  <c r="AM25" i="33"/>
  <c r="AO24" i="33"/>
  <c r="AN24" i="33"/>
  <c r="AM24" i="33"/>
  <c r="AO23" i="33"/>
  <c r="AN23" i="33"/>
  <c r="AM23" i="33"/>
  <c r="AO22" i="33"/>
  <c r="AN22" i="33"/>
  <c r="AM22" i="33"/>
  <c r="AO21" i="33"/>
  <c r="AN21" i="33"/>
  <c r="AM21" i="33"/>
  <c r="AO20" i="33"/>
  <c r="AN20" i="33"/>
  <c r="AM20" i="33"/>
  <c r="AO19" i="33"/>
  <c r="AN19" i="33"/>
  <c r="AM19" i="33"/>
  <c r="AO18" i="33"/>
  <c r="AN18" i="33"/>
  <c r="AM18" i="33"/>
  <c r="AO17" i="33"/>
  <c r="AN17" i="33"/>
  <c r="AM17" i="33"/>
  <c r="AO16" i="33"/>
  <c r="AN16" i="33"/>
  <c r="AM16" i="33"/>
  <c r="AO15" i="33"/>
  <c r="AN15" i="33"/>
  <c r="AM15" i="33"/>
  <c r="AK36" i="33"/>
  <c r="AJ36" i="33"/>
  <c r="AI36" i="33"/>
  <c r="AK35" i="33"/>
  <c r="AJ35" i="33"/>
  <c r="AI35" i="33"/>
  <c r="AK34" i="33"/>
  <c r="AJ34" i="33"/>
  <c r="AI34" i="33"/>
  <c r="AK33" i="33"/>
  <c r="AJ33" i="33"/>
  <c r="AI33" i="33"/>
  <c r="AK32" i="33"/>
  <c r="AJ32" i="33"/>
  <c r="AI32" i="33"/>
  <c r="AK31" i="33"/>
  <c r="AJ31" i="33"/>
  <c r="AI31" i="33"/>
  <c r="AK30" i="33"/>
  <c r="AJ30" i="33"/>
  <c r="AI30" i="33"/>
  <c r="AK29" i="33"/>
  <c r="AJ29" i="33"/>
  <c r="AI29" i="33"/>
  <c r="AK28" i="33"/>
  <c r="AJ28" i="33"/>
  <c r="AI28" i="33"/>
  <c r="AK27" i="33"/>
  <c r="AJ27" i="33"/>
  <c r="AI27" i="33"/>
  <c r="AK26" i="33"/>
  <c r="AJ26" i="33"/>
  <c r="AI26" i="33"/>
  <c r="AK25" i="33"/>
  <c r="AJ25" i="33"/>
  <c r="AI25" i="33"/>
  <c r="AK24" i="33"/>
  <c r="AJ24" i="33"/>
  <c r="AI24" i="33"/>
  <c r="AK23" i="33"/>
  <c r="AJ23" i="33"/>
  <c r="AI23" i="33"/>
  <c r="AK22" i="33"/>
  <c r="AJ22" i="33"/>
  <c r="AI22" i="33"/>
  <c r="AK21" i="33"/>
  <c r="AJ21" i="33"/>
  <c r="AI21" i="33"/>
  <c r="AK20" i="33"/>
  <c r="AJ20" i="33"/>
  <c r="AI20" i="33"/>
  <c r="AK19" i="33"/>
  <c r="AJ19" i="33"/>
  <c r="AI19" i="33"/>
  <c r="AK18" i="33"/>
  <c r="AJ18" i="33"/>
  <c r="AI18" i="33"/>
  <c r="AK17" i="33"/>
  <c r="AJ17" i="33"/>
  <c r="AI17" i="33"/>
  <c r="AK16" i="33"/>
  <c r="AJ16" i="33"/>
  <c r="AI16" i="33"/>
  <c r="AK15" i="33"/>
  <c r="AJ15" i="33"/>
  <c r="AI15" i="33"/>
  <c r="AF15" i="33"/>
  <c r="AG15" i="33"/>
  <c r="AF16" i="33"/>
  <c r="AG16" i="33"/>
  <c r="AF17" i="33"/>
  <c r="AG17" i="33"/>
  <c r="AF18" i="33"/>
  <c r="AG18" i="33"/>
  <c r="AF19" i="33"/>
  <c r="AG19" i="33"/>
  <c r="AF20" i="33"/>
  <c r="AG20" i="33"/>
  <c r="AF21" i="33"/>
  <c r="AG21" i="33"/>
  <c r="AF22" i="33"/>
  <c r="AG22" i="33"/>
  <c r="AF23" i="33"/>
  <c r="AG23" i="33"/>
  <c r="AF24" i="33"/>
  <c r="AG24" i="33"/>
  <c r="AF25" i="33"/>
  <c r="AG25" i="33"/>
  <c r="AF26" i="33"/>
  <c r="AG26" i="33"/>
  <c r="AF27" i="33"/>
  <c r="AG27" i="33"/>
  <c r="AF28" i="33"/>
  <c r="AG28" i="33"/>
  <c r="AF29" i="33"/>
  <c r="AG29" i="33"/>
  <c r="AF30" i="33"/>
  <c r="AG30" i="33"/>
  <c r="AF31" i="33"/>
  <c r="AG31" i="33"/>
  <c r="AF32" i="33"/>
  <c r="AG32" i="33"/>
  <c r="AF33" i="33"/>
  <c r="AG33" i="33"/>
  <c r="AF34" i="33"/>
  <c r="AG34" i="33"/>
  <c r="AF35" i="33"/>
  <c r="AG35" i="33"/>
  <c r="AF36" i="33"/>
  <c r="AG36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X94" i="31"/>
  <c r="W94" i="31"/>
  <c r="V94" i="31"/>
  <c r="X89" i="31"/>
  <c r="W89" i="31"/>
  <c r="V89" i="31"/>
  <c r="X88" i="31"/>
  <c r="W88" i="31"/>
  <c r="V88" i="31"/>
  <c r="T94" i="31"/>
  <c r="S94" i="31"/>
  <c r="R94" i="31"/>
  <c r="T89" i="31"/>
  <c r="S89" i="31"/>
  <c r="R89" i="31"/>
  <c r="T88" i="31"/>
  <c r="S88" i="31"/>
  <c r="R88" i="31"/>
  <c r="P94" i="31"/>
  <c r="O94" i="31"/>
  <c r="N94" i="31"/>
  <c r="P89" i="31"/>
  <c r="O89" i="31"/>
  <c r="N89" i="31"/>
  <c r="P88" i="31"/>
  <c r="O88" i="31"/>
  <c r="N88" i="31"/>
  <c r="L94" i="31"/>
  <c r="K94" i="31"/>
  <c r="J94" i="31"/>
  <c r="L89" i="31"/>
  <c r="K89" i="31"/>
  <c r="J89" i="31"/>
  <c r="L88" i="31"/>
  <c r="K88" i="31"/>
  <c r="J88" i="31"/>
  <c r="H94" i="31"/>
  <c r="G94" i="31"/>
  <c r="F94" i="31"/>
  <c r="H89" i="31"/>
  <c r="G89" i="31"/>
  <c r="F89" i="31"/>
  <c r="H88" i="31"/>
  <c r="G88" i="31"/>
  <c r="F88" i="31"/>
  <c r="C88" i="31"/>
  <c r="D88" i="31"/>
  <c r="C89" i="31"/>
  <c r="D89" i="31"/>
  <c r="C94" i="31"/>
  <c r="D94" i="31"/>
  <c r="B94" i="31"/>
  <c r="B89" i="31"/>
  <c r="B88" i="31"/>
  <c r="X44" i="31"/>
  <c r="W44" i="31"/>
  <c r="V44" i="31"/>
  <c r="T44" i="31"/>
  <c r="S44" i="31"/>
  <c r="R44" i="31"/>
  <c r="P44" i="31"/>
  <c r="O44" i="31"/>
  <c r="N44" i="31"/>
  <c r="L44" i="31"/>
  <c r="K44" i="31"/>
  <c r="J44" i="31"/>
  <c r="H44" i="31"/>
  <c r="G44" i="31"/>
  <c r="F44" i="31"/>
  <c r="C44" i="31"/>
  <c r="D44" i="31"/>
  <c r="B44" i="31"/>
  <c r="X39" i="31"/>
  <c r="W39" i="31"/>
  <c r="V39" i="31"/>
  <c r="X38" i="31"/>
  <c r="W38" i="31"/>
  <c r="V38" i="31"/>
  <c r="T39" i="31"/>
  <c r="S39" i="31"/>
  <c r="R39" i="31"/>
  <c r="T38" i="31"/>
  <c r="S38" i="31"/>
  <c r="R38" i="31"/>
  <c r="P39" i="31"/>
  <c r="O39" i="31"/>
  <c r="N39" i="31"/>
  <c r="P38" i="31"/>
  <c r="O38" i="31"/>
  <c r="N38" i="31"/>
  <c r="L39" i="31"/>
  <c r="K39" i="31"/>
  <c r="J39" i="31"/>
  <c r="L38" i="31"/>
  <c r="K38" i="31"/>
  <c r="J38" i="31"/>
  <c r="H39" i="31"/>
  <c r="G39" i="31"/>
  <c r="F39" i="31"/>
  <c r="H38" i="31"/>
  <c r="G38" i="31"/>
  <c r="F38" i="31"/>
  <c r="C38" i="31"/>
  <c r="D38" i="31"/>
  <c r="C39" i="31"/>
  <c r="D39" i="31"/>
  <c r="B39" i="31"/>
  <c r="B38" i="31"/>
  <c r="P92" i="9" l="1"/>
  <c r="K7" i="39" l="1"/>
  <c r="R10" i="38"/>
  <c r="R20" i="38" s="1"/>
  <c r="R22" i="38" l="1"/>
  <c r="R21" i="38"/>
  <c r="T24" i="13"/>
  <c r="S24" i="13"/>
  <c r="R24" i="13"/>
  <c r="T23" i="13"/>
  <c r="S23" i="13"/>
  <c r="R23" i="13"/>
  <c r="T22" i="13"/>
  <c r="S22" i="13"/>
  <c r="R22" i="13"/>
  <c r="P24" i="13"/>
  <c r="O24" i="13"/>
  <c r="N24" i="13"/>
  <c r="P23" i="13"/>
  <c r="O23" i="13"/>
  <c r="N23" i="13"/>
  <c r="P22" i="13"/>
  <c r="O22" i="13"/>
  <c r="N22" i="13"/>
  <c r="L24" i="13"/>
  <c r="K24" i="13"/>
  <c r="J24" i="13"/>
  <c r="L23" i="13"/>
  <c r="K23" i="13"/>
  <c r="J23" i="13"/>
  <c r="L22" i="13"/>
  <c r="K22" i="13"/>
  <c r="J22" i="13"/>
  <c r="D24" i="13"/>
  <c r="C24" i="13"/>
  <c r="B24" i="13"/>
  <c r="D23" i="13"/>
  <c r="C23" i="13"/>
  <c r="B23" i="13"/>
  <c r="D22" i="13"/>
  <c r="C22" i="13"/>
  <c r="B22" i="13"/>
  <c r="R18" i="38" l="1"/>
  <c r="R40" i="5"/>
  <c r="R41" i="5"/>
  <c r="R42" i="5"/>
  <c r="R43" i="5"/>
  <c r="R46" i="5"/>
  <c r="R47" i="5"/>
  <c r="R48" i="5"/>
  <c r="R49" i="5"/>
  <c r="R52" i="5"/>
  <c r="R53" i="5"/>
  <c r="R54" i="5"/>
  <c r="R55" i="5"/>
  <c r="R21" i="5"/>
  <c r="R15" i="5"/>
  <c r="R9" i="5"/>
  <c r="R20" i="2"/>
  <c r="R26" i="2" s="1"/>
  <c r="R27" i="2" l="1"/>
  <c r="R28" i="2"/>
  <c r="R39" i="5"/>
  <c r="R45" i="5"/>
  <c r="R51" i="5"/>
  <c r="J7" i="39"/>
  <c r="I7" i="39"/>
  <c r="H7" i="39"/>
  <c r="G7" i="39"/>
  <c r="F7" i="39"/>
  <c r="E7" i="39"/>
  <c r="D7" i="39"/>
  <c r="C7" i="39"/>
  <c r="B7" i="39"/>
  <c r="D21" i="38"/>
  <c r="Q10" i="38"/>
  <c r="Q21" i="38" s="1"/>
  <c r="P10" i="38"/>
  <c r="P22" i="38" s="1"/>
  <c r="O10" i="38"/>
  <c r="O22" i="38" s="1"/>
  <c r="N10" i="38"/>
  <c r="N22" i="38" s="1"/>
  <c r="M10" i="38"/>
  <c r="M21" i="38" s="1"/>
  <c r="L10" i="38"/>
  <c r="L20" i="38" s="1"/>
  <c r="K10" i="38"/>
  <c r="K21" i="38" s="1"/>
  <c r="J10" i="38"/>
  <c r="J22" i="38" s="1"/>
  <c r="I10" i="38"/>
  <c r="I21" i="38" s="1"/>
  <c r="H10" i="38"/>
  <c r="H22" i="38" s="1"/>
  <c r="G10" i="38"/>
  <c r="G22" i="38" s="1"/>
  <c r="F10" i="38"/>
  <c r="F22" i="38" s="1"/>
  <c r="E10" i="38"/>
  <c r="E21" i="38" s="1"/>
  <c r="D10" i="38"/>
  <c r="D20" i="38" s="1"/>
  <c r="C10" i="38"/>
  <c r="C21" i="38" s="1"/>
  <c r="B10" i="38"/>
  <c r="B22" i="38" s="1"/>
  <c r="AA56" i="37"/>
  <c r="Z56" i="37"/>
  <c r="W56" i="37"/>
  <c r="V56" i="37"/>
  <c r="S56" i="37"/>
  <c r="R56" i="37"/>
  <c r="D56" i="37"/>
  <c r="C56" i="37"/>
  <c r="B56" i="37"/>
  <c r="AA13" i="37"/>
  <c r="Z13" i="37"/>
  <c r="W13" i="37"/>
  <c r="V13" i="37"/>
  <c r="S13" i="37"/>
  <c r="R13" i="37"/>
  <c r="D13" i="37"/>
  <c r="C13" i="37"/>
  <c r="B13" i="37"/>
  <c r="T11" i="36"/>
  <c r="AA11" i="36"/>
  <c r="Z11" i="36"/>
  <c r="W11" i="36"/>
  <c r="V11" i="36"/>
  <c r="S11" i="36"/>
  <c r="R11" i="36"/>
  <c r="D11" i="36"/>
  <c r="C11" i="36"/>
  <c r="B11" i="36"/>
  <c r="X65" i="35"/>
  <c r="T65" i="35"/>
  <c r="L65" i="35"/>
  <c r="H65" i="35"/>
  <c r="X63" i="35"/>
  <c r="L63" i="35"/>
  <c r="Z87" i="35"/>
  <c r="K62" i="35"/>
  <c r="J62" i="35"/>
  <c r="G62" i="35"/>
  <c r="AB65" i="35"/>
  <c r="AA65" i="35"/>
  <c r="Z65" i="35"/>
  <c r="W65" i="35"/>
  <c r="V65" i="35"/>
  <c r="S65" i="35"/>
  <c r="R65" i="35"/>
  <c r="P65" i="35"/>
  <c r="O65" i="35"/>
  <c r="N65" i="35"/>
  <c r="K65" i="35"/>
  <c r="J65" i="35"/>
  <c r="G65" i="35"/>
  <c r="F65" i="35"/>
  <c r="D65" i="35"/>
  <c r="C65" i="35"/>
  <c r="B65" i="35"/>
  <c r="AB64" i="35"/>
  <c r="AA64" i="35"/>
  <c r="Z64" i="35"/>
  <c r="X64" i="35"/>
  <c r="W64" i="35"/>
  <c r="V64" i="35"/>
  <c r="T64" i="35"/>
  <c r="S64" i="35"/>
  <c r="R64" i="35"/>
  <c r="P64" i="35"/>
  <c r="O64" i="35"/>
  <c r="N64" i="35"/>
  <c r="L64" i="35"/>
  <c r="K64" i="35"/>
  <c r="J64" i="35"/>
  <c r="H64" i="35"/>
  <c r="G64" i="35"/>
  <c r="F64" i="35"/>
  <c r="D64" i="35"/>
  <c r="C64" i="35"/>
  <c r="B64" i="35"/>
  <c r="AA63" i="35"/>
  <c r="Z63" i="35"/>
  <c r="W63" i="35"/>
  <c r="V63" i="35"/>
  <c r="S63" i="35"/>
  <c r="R63" i="35"/>
  <c r="P63" i="35"/>
  <c r="O63" i="35"/>
  <c r="N63" i="35"/>
  <c r="K63" i="35"/>
  <c r="J63" i="35"/>
  <c r="H63" i="35"/>
  <c r="G63" i="35"/>
  <c r="F63" i="35"/>
  <c r="D63" i="35"/>
  <c r="C63" i="35"/>
  <c r="B63" i="35"/>
  <c r="N62" i="35"/>
  <c r="T15" i="35"/>
  <c r="T34" i="35" s="1"/>
  <c r="L15" i="35"/>
  <c r="H15" i="35"/>
  <c r="L13" i="35"/>
  <c r="N12" i="35"/>
  <c r="G12" i="35"/>
  <c r="AB15" i="35"/>
  <c r="AA15" i="35"/>
  <c r="Z15" i="35"/>
  <c r="Z34" i="35" s="1"/>
  <c r="W15" i="35"/>
  <c r="V15" i="35"/>
  <c r="S15" i="35"/>
  <c r="R15" i="35"/>
  <c r="R34" i="35" s="1"/>
  <c r="P15" i="35"/>
  <c r="O15" i="35"/>
  <c r="N15" i="35"/>
  <c r="K15" i="35"/>
  <c r="J15" i="35"/>
  <c r="G15" i="35"/>
  <c r="F15" i="35"/>
  <c r="D15" i="35"/>
  <c r="D34" i="35" s="1"/>
  <c r="C15" i="35"/>
  <c r="B15" i="35"/>
  <c r="AB14" i="35"/>
  <c r="AA14" i="35"/>
  <c r="Z14" i="35"/>
  <c r="X14" i="35"/>
  <c r="W14" i="35"/>
  <c r="V14" i="35"/>
  <c r="T14" i="35"/>
  <c r="S14" i="35"/>
  <c r="R14" i="35"/>
  <c r="P14" i="35"/>
  <c r="O14" i="35"/>
  <c r="N14" i="35"/>
  <c r="L14" i="35"/>
  <c r="K14" i="35"/>
  <c r="J14" i="35"/>
  <c r="H14" i="35"/>
  <c r="G14" i="35"/>
  <c r="F14" i="35"/>
  <c r="D14" i="35"/>
  <c r="C14" i="35"/>
  <c r="B14" i="35"/>
  <c r="AA13" i="35"/>
  <c r="AA32" i="35" s="1"/>
  <c r="Z13" i="35"/>
  <c r="W13" i="35"/>
  <c r="V13" i="35"/>
  <c r="T13" i="35"/>
  <c r="S13" i="35"/>
  <c r="R13" i="35"/>
  <c r="O13" i="35"/>
  <c r="N13" i="35"/>
  <c r="K13" i="35"/>
  <c r="J13" i="35"/>
  <c r="H13" i="35"/>
  <c r="G13" i="35"/>
  <c r="F13" i="35"/>
  <c r="D13" i="35"/>
  <c r="C13" i="35"/>
  <c r="B13" i="35"/>
  <c r="B32" i="35" s="1"/>
  <c r="O12" i="35"/>
  <c r="AB13" i="34"/>
  <c r="L13" i="34"/>
  <c r="X11" i="34"/>
  <c r="T11" i="34"/>
  <c r="P10" i="34"/>
  <c r="Z10" i="34"/>
  <c r="R10" i="34"/>
  <c r="N10" i="34"/>
  <c r="F10" i="34"/>
  <c r="C10" i="34"/>
  <c r="AA13" i="34"/>
  <c r="Z13" i="34"/>
  <c r="X13" i="34"/>
  <c r="W13" i="34"/>
  <c r="V13" i="34"/>
  <c r="T13" i="34"/>
  <c r="S13" i="34"/>
  <c r="R13" i="34"/>
  <c r="P13" i="34"/>
  <c r="O13" i="34"/>
  <c r="N13" i="34"/>
  <c r="K13" i="34"/>
  <c r="J13" i="34"/>
  <c r="H13" i="34"/>
  <c r="G13" i="34"/>
  <c r="F13" i="34"/>
  <c r="D13" i="34"/>
  <c r="C13" i="34"/>
  <c r="B13" i="34"/>
  <c r="AB12" i="34"/>
  <c r="AA12" i="34"/>
  <c r="Z12" i="34"/>
  <c r="X12" i="34"/>
  <c r="W12" i="34"/>
  <c r="V12" i="34"/>
  <c r="T12" i="34"/>
  <c r="S12" i="34"/>
  <c r="R12" i="34"/>
  <c r="P12" i="34"/>
  <c r="O12" i="34"/>
  <c r="N12" i="34"/>
  <c r="L12" i="34"/>
  <c r="K12" i="34"/>
  <c r="J12" i="34"/>
  <c r="H12" i="34"/>
  <c r="G12" i="34"/>
  <c r="F12" i="34"/>
  <c r="D12" i="34"/>
  <c r="C12" i="34"/>
  <c r="B12" i="34"/>
  <c r="AA11" i="34"/>
  <c r="Z11" i="34"/>
  <c r="W11" i="34"/>
  <c r="V11" i="34"/>
  <c r="S11" i="34"/>
  <c r="R11" i="34"/>
  <c r="P11" i="34"/>
  <c r="O11" i="34"/>
  <c r="N11" i="34"/>
  <c r="L11" i="34"/>
  <c r="K11" i="34"/>
  <c r="J11" i="34"/>
  <c r="H11" i="34"/>
  <c r="G11" i="34"/>
  <c r="F11" i="34"/>
  <c r="D11" i="34"/>
  <c r="C11" i="34"/>
  <c r="B11" i="34"/>
  <c r="W10" i="34"/>
  <c r="AB54" i="33"/>
  <c r="P54" i="33"/>
  <c r="H54" i="33"/>
  <c r="AA54" i="33"/>
  <c r="Z54" i="33"/>
  <c r="X54" i="33"/>
  <c r="W54" i="33"/>
  <c r="V54" i="33"/>
  <c r="T54" i="33"/>
  <c r="S54" i="33"/>
  <c r="R54" i="33"/>
  <c r="O54" i="33"/>
  <c r="N54" i="33"/>
  <c r="K54" i="33"/>
  <c r="J54" i="33"/>
  <c r="G54" i="33"/>
  <c r="F54" i="33"/>
  <c r="T13" i="33"/>
  <c r="AB13" i="33"/>
  <c r="AA13" i="33"/>
  <c r="Z13" i="33"/>
  <c r="W13" i="33"/>
  <c r="V13" i="33"/>
  <c r="S13" i="33"/>
  <c r="R13" i="33"/>
  <c r="O13" i="33"/>
  <c r="N13" i="33"/>
  <c r="L13" i="33"/>
  <c r="K13" i="33"/>
  <c r="J13" i="33"/>
  <c r="G13" i="33"/>
  <c r="F13" i="33"/>
  <c r="AA11" i="32"/>
  <c r="Z11" i="32"/>
  <c r="W11" i="32"/>
  <c r="V11" i="32"/>
  <c r="S11" i="32"/>
  <c r="R11" i="32"/>
  <c r="O11" i="32"/>
  <c r="N11" i="32"/>
  <c r="K11" i="32"/>
  <c r="J11" i="32"/>
  <c r="G11" i="32"/>
  <c r="F11" i="32"/>
  <c r="D11" i="32"/>
  <c r="C11" i="32"/>
  <c r="B11" i="32"/>
  <c r="AB74" i="31"/>
  <c r="AA74" i="31"/>
  <c r="Z74" i="31"/>
  <c r="D93" i="31"/>
  <c r="AB64" i="31"/>
  <c r="T64" i="31"/>
  <c r="X63" i="31"/>
  <c r="L63" i="31"/>
  <c r="AA68" i="31"/>
  <c r="Z68" i="31"/>
  <c r="AB65" i="31"/>
  <c r="AA65" i="31"/>
  <c r="Z65" i="31"/>
  <c r="X65" i="31"/>
  <c r="W65" i="31"/>
  <c r="V65" i="31"/>
  <c r="T65" i="31"/>
  <c r="S65" i="31"/>
  <c r="R65" i="31"/>
  <c r="P65" i="31"/>
  <c r="O65" i="31"/>
  <c r="N65" i="31"/>
  <c r="L65" i="31"/>
  <c r="K65" i="31"/>
  <c r="J65" i="31"/>
  <c r="H65" i="31"/>
  <c r="G65" i="31"/>
  <c r="F65" i="31"/>
  <c r="D65" i="31"/>
  <c r="C65" i="31"/>
  <c r="B65" i="31"/>
  <c r="AA64" i="31"/>
  <c r="Z64" i="31"/>
  <c r="X64" i="31"/>
  <c r="W64" i="31"/>
  <c r="V64" i="31"/>
  <c r="S64" i="31"/>
  <c r="R64" i="31"/>
  <c r="P64" i="31"/>
  <c r="O64" i="31"/>
  <c r="N64" i="31"/>
  <c r="K64" i="31"/>
  <c r="J64" i="31"/>
  <c r="H64" i="31"/>
  <c r="G64" i="31"/>
  <c r="F64" i="31"/>
  <c r="D64" i="31"/>
  <c r="C64" i="31"/>
  <c r="B64" i="31"/>
  <c r="AA63" i="31"/>
  <c r="Z63" i="31"/>
  <c r="W63" i="31"/>
  <c r="V63" i="31"/>
  <c r="T63" i="31"/>
  <c r="S63" i="31"/>
  <c r="R63" i="31"/>
  <c r="P63" i="31"/>
  <c r="O63" i="31"/>
  <c r="N63" i="31"/>
  <c r="K63" i="31"/>
  <c r="J63" i="31"/>
  <c r="H63" i="31"/>
  <c r="G63" i="31"/>
  <c r="F63" i="31"/>
  <c r="D63" i="31"/>
  <c r="C63" i="31"/>
  <c r="B63" i="31"/>
  <c r="V62" i="31"/>
  <c r="AB24" i="31"/>
  <c r="T43" i="31"/>
  <c r="AA24" i="31"/>
  <c r="Z24" i="31"/>
  <c r="X43" i="31"/>
  <c r="W43" i="31"/>
  <c r="V43" i="31"/>
  <c r="S43" i="31"/>
  <c r="R43" i="31"/>
  <c r="O43" i="31"/>
  <c r="N43" i="31"/>
  <c r="K43" i="31"/>
  <c r="J43" i="31"/>
  <c r="G43" i="31"/>
  <c r="F43" i="31"/>
  <c r="C43" i="31"/>
  <c r="B43" i="31"/>
  <c r="AB14" i="31"/>
  <c r="AA18" i="31"/>
  <c r="Z18" i="31"/>
  <c r="W37" i="31"/>
  <c r="V37" i="31"/>
  <c r="R37" i="31"/>
  <c r="O37" i="31"/>
  <c r="N37" i="31"/>
  <c r="J37" i="31"/>
  <c r="F37" i="31"/>
  <c r="D37" i="31"/>
  <c r="C37" i="31"/>
  <c r="B37" i="31"/>
  <c r="AB15" i="31"/>
  <c r="AA15" i="31"/>
  <c r="Z15" i="31"/>
  <c r="X15" i="31"/>
  <c r="W15" i="31"/>
  <c r="V15" i="31"/>
  <c r="T15" i="31"/>
  <c r="S15" i="31"/>
  <c r="R15" i="31"/>
  <c r="P15" i="31"/>
  <c r="O15" i="31"/>
  <c r="N15" i="31"/>
  <c r="L15" i="31"/>
  <c r="K15" i="31"/>
  <c r="J15" i="31"/>
  <c r="H15" i="31"/>
  <c r="G15" i="31"/>
  <c r="F15" i="31"/>
  <c r="D15" i="31"/>
  <c r="C15" i="31"/>
  <c r="B15" i="31"/>
  <c r="AA14" i="31"/>
  <c r="Z14" i="31"/>
  <c r="W14" i="31"/>
  <c r="V14" i="31"/>
  <c r="T14" i="31"/>
  <c r="S14" i="31"/>
  <c r="S33" i="31" s="1"/>
  <c r="R14" i="31"/>
  <c r="O14" i="31"/>
  <c r="N14" i="31"/>
  <c r="K14" i="31"/>
  <c r="J14" i="31"/>
  <c r="H14" i="31"/>
  <c r="G14" i="31"/>
  <c r="F14" i="31"/>
  <c r="D14" i="31"/>
  <c r="C14" i="31"/>
  <c r="B14" i="31"/>
  <c r="AA13" i="31"/>
  <c r="Z13" i="31"/>
  <c r="W13" i="31"/>
  <c r="V13" i="31"/>
  <c r="S13" i="31"/>
  <c r="R13" i="31"/>
  <c r="R32" i="31" s="1"/>
  <c r="O13" i="31"/>
  <c r="N13" i="31"/>
  <c r="K13" i="31"/>
  <c r="K32" i="31" s="1"/>
  <c r="J13" i="31"/>
  <c r="G13" i="31"/>
  <c r="F13" i="31"/>
  <c r="F32" i="31" s="1"/>
  <c r="D13" i="31"/>
  <c r="C13" i="31"/>
  <c r="C32" i="31" s="1"/>
  <c r="B13" i="31"/>
  <c r="B32" i="31" s="1"/>
  <c r="S12" i="31"/>
  <c r="AB11" i="30"/>
  <c r="T11" i="30"/>
  <c r="Z10" i="30"/>
  <c r="W10" i="30"/>
  <c r="O10" i="30"/>
  <c r="J10" i="30"/>
  <c r="H10" i="30"/>
  <c r="D10" i="30"/>
  <c r="AB13" i="30"/>
  <c r="AA13" i="30"/>
  <c r="Z13" i="30"/>
  <c r="X13" i="30"/>
  <c r="W13" i="30"/>
  <c r="V13" i="30"/>
  <c r="T13" i="30"/>
  <c r="S13" i="30"/>
  <c r="R13" i="30"/>
  <c r="P13" i="30"/>
  <c r="O13" i="30"/>
  <c r="N13" i="30"/>
  <c r="L13" i="30"/>
  <c r="K13" i="30"/>
  <c r="J13" i="30"/>
  <c r="H13" i="30"/>
  <c r="G13" i="30"/>
  <c r="F13" i="30"/>
  <c r="D13" i="30"/>
  <c r="C13" i="30"/>
  <c r="B13" i="30"/>
  <c r="AB12" i="30"/>
  <c r="AA12" i="30"/>
  <c r="Z12" i="30"/>
  <c r="X12" i="30"/>
  <c r="W12" i="30"/>
  <c r="V12" i="30"/>
  <c r="T12" i="30"/>
  <c r="S12" i="30"/>
  <c r="R12" i="30"/>
  <c r="P12" i="30"/>
  <c r="O12" i="30"/>
  <c r="N12" i="30"/>
  <c r="K12" i="30"/>
  <c r="J12" i="30"/>
  <c r="H12" i="30"/>
  <c r="G12" i="30"/>
  <c r="F12" i="30"/>
  <c r="D12" i="30"/>
  <c r="C12" i="30"/>
  <c r="B12" i="30"/>
  <c r="AA11" i="30"/>
  <c r="Z11" i="30"/>
  <c r="X11" i="30"/>
  <c r="W11" i="30"/>
  <c r="V11" i="30"/>
  <c r="S11" i="30"/>
  <c r="R11" i="30"/>
  <c r="P11" i="30"/>
  <c r="O11" i="30"/>
  <c r="N11" i="30"/>
  <c r="L11" i="30"/>
  <c r="K11" i="30"/>
  <c r="J11" i="30"/>
  <c r="H11" i="30"/>
  <c r="G11" i="30"/>
  <c r="F11" i="30"/>
  <c r="D11" i="30"/>
  <c r="C11" i="30"/>
  <c r="B11" i="30"/>
  <c r="S10" i="30"/>
  <c r="AA59" i="29"/>
  <c r="Z59" i="29"/>
  <c r="W59" i="29"/>
  <c r="V59" i="29"/>
  <c r="S59" i="29"/>
  <c r="R59" i="29"/>
  <c r="O59" i="29"/>
  <c r="N59" i="29"/>
  <c r="K59" i="29"/>
  <c r="J59" i="29"/>
  <c r="G59" i="29"/>
  <c r="F59" i="29"/>
  <c r="AA13" i="29"/>
  <c r="Z13" i="29"/>
  <c r="W13" i="29"/>
  <c r="V13" i="29"/>
  <c r="S13" i="29"/>
  <c r="AV13" i="29" s="1"/>
  <c r="R13" i="29"/>
  <c r="AU13" i="29" s="1"/>
  <c r="O13" i="29"/>
  <c r="N13" i="29"/>
  <c r="K13" i="29"/>
  <c r="J13" i="29"/>
  <c r="G13" i="29"/>
  <c r="F13" i="29"/>
  <c r="H11" i="28"/>
  <c r="AA11" i="28"/>
  <c r="Z11" i="28"/>
  <c r="W11" i="28"/>
  <c r="V11" i="28"/>
  <c r="S11" i="28"/>
  <c r="R11" i="28"/>
  <c r="O11" i="28"/>
  <c r="N11" i="28"/>
  <c r="K11" i="28"/>
  <c r="J11" i="28"/>
  <c r="G11" i="28"/>
  <c r="F11" i="28"/>
  <c r="D11" i="28"/>
  <c r="C11" i="28"/>
  <c r="B11" i="28"/>
  <c r="Z62" i="27"/>
  <c r="X65" i="27"/>
  <c r="P65" i="27"/>
  <c r="L65" i="27"/>
  <c r="H65" i="27"/>
  <c r="AB64" i="27"/>
  <c r="T64" i="27"/>
  <c r="H64" i="27"/>
  <c r="AA62" i="27"/>
  <c r="AA65" i="27"/>
  <c r="Z65" i="27"/>
  <c r="W65" i="27"/>
  <c r="V65" i="27"/>
  <c r="S65" i="27"/>
  <c r="R65" i="27"/>
  <c r="O65" i="27"/>
  <c r="N65" i="27"/>
  <c r="K65" i="27"/>
  <c r="J65" i="27"/>
  <c r="G65" i="27"/>
  <c r="F65" i="27"/>
  <c r="D65" i="27"/>
  <c r="C65" i="27"/>
  <c r="B65" i="27"/>
  <c r="AA64" i="27"/>
  <c r="Z64" i="27"/>
  <c r="X64" i="27"/>
  <c r="W64" i="27"/>
  <c r="V64" i="27"/>
  <c r="S64" i="27"/>
  <c r="R64" i="27"/>
  <c r="O64" i="27"/>
  <c r="N64" i="27"/>
  <c r="K64" i="27"/>
  <c r="J64" i="27"/>
  <c r="G64" i="27"/>
  <c r="F64" i="27"/>
  <c r="D64" i="27"/>
  <c r="C64" i="27"/>
  <c r="B64" i="27"/>
  <c r="AA63" i="27"/>
  <c r="Z63" i="27"/>
  <c r="W63" i="27"/>
  <c r="V63" i="27"/>
  <c r="S63" i="27"/>
  <c r="R63" i="27"/>
  <c r="O63" i="27"/>
  <c r="N63" i="27"/>
  <c r="K63" i="27"/>
  <c r="J63" i="27"/>
  <c r="G63" i="27"/>
  <c r="F63" i="27"/>
  <c r="D63" i="27"/>
  <c r="C63" i="27"/>
  <c r="B63" i="27"/>
  <c r="V62" i="27"/>
  <c r="O62" i="27"/>
  <c r="N62" i="27"/>
  <c r="C62" i="27"/>
  <c r="B62" i="27"/>
  <c r="X15" i="27"/>
  <c r="P15" i="27"/>
  <c r="L15" i="27"/>
  <c r="X14" i="27"/>
  <c r="H14" i="27"/>
  <c r="N12" i="27"/>
  <c r="N31" i="27" s="1"/>
  <c r="AA15" i="27"/>
  <c r="Z15" i="27"/>
  <c r="W15" i="27"/>
  <c r="V15" i="27"/>
  <c r="V34" i="27" s="1"/>
  <c r="S15" i="27"/>
  <c r="R15" i="27"/>
  <c r="O15" i="27"/>
  <c r="N15" i="27"/>
  <c r="N34" i="27" s="1"/>
  <c r="K15" i="27"/>
  <c r="J15" i="27"/>
  <c r="H15" i="27"/>
  <c r="H34" i="27" s="1"/>
  <c r="G15" i="27"/>
  <c r="F15" i="27"/>
  <c r="D15" i="27"/>
  <c r="C15" i="27"/>
  <c r="B15" i="27"/>
  <c r="AA14" i="27"/>
  <c r="Z14" i="27"/>
  <c r="W14" i="27"/>
  <c r="V14" i="27"/>
  <c r="V33" i="27" s="1"/>
  <c r="S14" i="27"/>
  <c r="R14" i="27"/>
  <c r="O14" i="27"/>
  <c r="N14" i="27"/>
  <c r="N33" i="27" s="1"/>
  <c r="K14" i="27"/>
  <c r="J14" i="27"/>
  <c r="G14" i="27"/>
  <c r="F14" i="27"/>
  <c r="F33" i="27" s="1"/>
  <c r="D14" i="27"/>
  <c r="C14" i="27"/>
  <c r="B14" i="27"/>
  <c r="AA13" i="27"/>
  <c r="AA32" i="27" s="1"/>
  <c r="Z13" i="27"/>
  <c r="W13" i="27"/>
  <c r="V13" i="27"/>
  <c r="S13" i="27"/>
  <c r="S32" i="27" s="1"/>
  <c r="R13" i="27"/>
  <c r="O13" i="27"/>
  <c r="N13" i="27"/>
  <c r="K13" i="27"/>
  <c r="K32" i="27" s="1"/>
  <c r="J13" i="27"/>
  <c r="G13" i="27"/>
  <c r="F13" i="27"/>
  <c r="D13" i="27"/>
  <c r="D32" i="27" s="1"/>
  <c r="C13" i="27"/>
  <c r="B13" i="27"/>
  <c r="AA12" i="27"/>
  <c r="AA31" i="27" s="1"/>
  <c r="D12" i="27"/>
  <c r="H11" i="26"/>
  <c r="T13" i="26"/>
  <c r="P13" i="26"/>
  <c r="H13" i="26"/>
  <c r="H12" i="26"/>
  <c r="AB11" i="26"/>
  <c r="V10" i="26"/>
  <c r="R10" i="26"/>
  <c r="N10" i="26"/>
  <c r="F10" i="26"/>
  <c r="D10" i="26"/>
  <c r="AB13" i="26"/>
  <c r="AA13" i="26"/>
  <c r="Z13" i="26"/>
  <c r="X13" i="26"/>
  <c r="W13" i="26"/>
  <c r="V13" i="26"/>
  <c r="S13" i="26"/>
  <c r="R13" i="26"/>
  <c r="O13" i="26"/>
  <c r="N13" i="26"/>
  <c r="L13" i="26"/>
  <c r="K13" i="26"/>
  <c r="J13" i="26"/>
  <c r="G13" i="26"/>
  <c r="F13" i="26"/>
  <c r="D13" i="26"/>
  <c r="C13" i="26"/>
  <c r="B13" i="26"/>
  <c r="AB12" i="26"/>
  <c r="AA12" i="26"/>
  <c r="Z12" i="26"/>
  <c r="X12" i="26"/>
  <c r="W12" i="26"/>
  <c r="V12" i="26"/>
  <c r="T12" i="26"/>
  <c r="S12" i="26"/>
  <c r="R12" i="26"/>
  <c r="P12" i="26"/>
  <c r="O12" i="26"/>
  <c r="N12" i="26"/>
  <c r="K12" i="26"/>
  <c r="J12" i="26"/>
  <c r="G12" i="26"/>
  <c r="F12" i="26"/>
  <c r="D12" i="26"/>
  <c r="C12" i="26"/>
  <c r="B12" i="26"/>
  <c r="AA11" i="26"/>
  <c r="Z11" i="26"/>
  <c r="X11" i="26"/>
  <c r="W11" i="26"/>
  <c r="V11" i="26"/>
  <c r="T11" i="26"/>
  <c r="S11" i="26"/>
  <c r="R11" i="26"/>
  <c r="P11" i="26"/>
  <c r="O11" i="26"/>
  <c r="N11" i="26"/>
  <c r="L11" i="26"/>
  <c r="K11" i="26"/>
  <c r="J11" i="26"/>
  <c r="G11" i="26"/>
  <c r="F11" i="26"/>
  <c r="D11" i="26"/>
  <c r="C11" i="26"/>
  <c r="B11" i="26"/>
  <c r="X10" i="26"/>
  <c r="K10" i="26"/>
  <c r="J10" i="26"/>
  <c r="C10" i="26"/>
  <c r="AA59" i="25"/>
  <c r="Z59" i="25"/>
  <c r="BC59" i="25" s="1"/>
  <c r="W59" i="25"/>
  <c r="V59" i="25"/>
  <c r="S59" i="25"/>
  <c r="R59" i="25"/>
  <c r="O59" i="25"/>
  <c r="N59" i="25"/>
  <c r="K59" i="25"/>
  <c r="J59" i="25"/>
  <c r="G59" i="25"/>
  <c r="F59" i="25"/>
  <c r="P13" i="25"/>
  <c r="AA13" i="25"/>
  <c r="Z13" i="25"/>
  <c r="W13" i="25"/>
  <c r="V13" i="25"/>
  <c r="AY13" i="25" s="1"/>
  <c r="S13" i="25"/>
  <c r="R13" i="25"/>
  <c r="O13" i="25"/>
  <c r="AR13" i="25" s="1"/>
  <c r="N13" i="25"/>
  <c r="K13" i="25"/>
  <c r="J13" i="25"/>
  <c r="G13" i="25"/>
  <c r="F13" i="25"/>
  <c r="AI13" i="25" s="1"/>
  <c r="X11" i="24"/>
  <c r="AA11" i="24"/>
  <c r="Z11" i="24"/>
  <c r="W11" i="24"/>
  <c r="V11" i="24"/>
  <c r="S11" i="24"/>
  <c r="R11" i="24"/>
  <c r="O11" i="24"/>
  <c r="N11" i="24"/>
  <c r="K11" i="24"/>
  <c r="J11" i="24"/>
  <c r="G11" i="24"/>
  <c r="F11" i="24"/>
  <c r="D11" i="24"/>
  <c r="C11" i="24"/>
  <c r="B11" i="24"/>
  <c r="X65" i="23"/>
  <c r="P65" i="23"/>
  <c r="L65" i="23"/>
  <c r="H65" i="23"/>
  <c r="AB64" i="23"/>
  <c r="X64" i="23"/>
  <c r="AA62" i="23"/>
  <c r="Z62" i="23"/>
  <c r="O62" i="23"/>
  <c r="B62" i="23"/>
  <c r="AA65" i="23"/>
  <c r="Z65" i="23"/>
  <c r="W65" i="23"/>
  <c r="V65" i="23"/>
  <c r="S65" i="23"/>
  <c r="R65" i="23"/>
  <c r="R84" i="23" s="1"/>
  <c r="O65" i="23"/>
  <c r="N65" i="23"/>
  <c r="K65" i="23"/>
  <c r="J65" i="23"/>
  <c r="J84" i="23" s="1"/>
  <c r="G65" i="23"/>
  <c r="F65" i="23"/>
  <c r="D65" i="23"/>
  <c r="C65" i="23"/>
  <c r="C84" i="23" s="1"/>
  <c r="B65" i="23"/>
  <c r="AA64" i="23"/>
  <c r="Z64" i="23"/>
  <c r="W64" i="23"/>
  <c r="W83" i="23" s="1"/>
  <c r="V64" i="23"/>
  <c r="S64" i="23"/>
  <c r="R64" i="23"/>
  <c r="O64" i="23"/>
  <c r="O83" i="23" s="1"/>
  <c r="N64" i="23"/>
  <c r="K64" i="23"/>
  <c r="J64" i="23"/>
  <c r="G64" i="23"/>
  <c r="G83" i="23" s="1"/>
  <c r="F64" i="23"/>
  <c r="D64" i="23"/>
  <c r="C64" i="23"/>
  <c r="B64" i="23"/>
  <c r="B83" i="23" s="1"/>
  <c r="AA63" i="23"/>
  <c r="Z63" i="23"/>
  <c r="W63" i="23"/>
  <c r="V63" i="23"/>
  <c r="V82" i="23" s="1"/>
  <c r="S63" i="23"/>
  <c r="R63" i="23"/>
  <c r="O63" i="23"/>
  <c r="N63" i="23"/>
  <c r="N82" i="23" s="1"/>
  <c r="K63" i="23"/>
  <c r="J63" i="23"/>
  <c r="G63" i="23"/>
  <c r="F63" i="23"/>
  <c r="F82" i="23" s="1"/>
  <c r="D63" i="23"/>
  <c r="C63" i="23"/>
  <c r="B63" i="23"/>
  <c r="P13" i="23"/>
  <c r="O12" i="23"/>
  <c r="O31" i="23" s="1"/>
  <c r="AB15" i="23"/>
  <c r="T14" i="23"/>
  <c r="AB13" i="23"/>
  <c r="AA15" i="23"/>
  <c r="Z15" i="23"/>
  <c r="W15" i="23"/>
  <c r="V15" i="23"/>
  <c r="V34" i="23" s="1"/>
  <c r="S15" i="23"/>
  <c r="R15" i="23"/>
  <c r="O15" i="23"/>
  <c r="O34" i="23" s="1"/>
  <c r="N15" i="23"/>
  <c r="N34" i="23" s="1"/>
  <c r="K15" i="23"/>
  <c r="J15" i="23"/>
  <c r="G15" i="23"/>
  <c r="G34" i="23" s="1"/>
  <c r="F15" i="23"/>
  <c r="F34" i="23" s="1"/>
  <c r="D15" i="23"/>
  <c r="C15" i="23"/>
  <c r="B15" i="23"/>
  <c r="B34" i="23" s="1"/>
  <c r="AA14" i="23"/>
  <c r="AA33" i="23" s="1"/>
  <c r="Z14" i="23"/>
  <c r="W14" i="23"/>
  <c r="V14" i="23"/>
  <c r="V33" i="23" s="1"/>
  <c r="S14" i="23"/>
  <c r="S33" i="23" s="1"/>
  <c r="R14" i="23"/>
  <c r="O14" i="23"/>
  <c r="N14" i="23"/>
  <c r="N33" i="23" s="1"/>
  <c r="K14" i="23"/>
  <c r="K33" i="23" s="1"/>
  <c r="J14" i="23"/>
  <c r="G14" i="23"/>
  <c r="F14" i="23"/>
  <c r="F33" i="23" s="1"/>
  <c r="D14" i="23"/>
  <c r="D33" i="23" s="1"/>
  <c r="C14" i="23"/>
  <c r="B14" i="23"/>
  <c r="AA13" i="23"/>
  <c r="AA32" i="23" s="1"/>
  <c r="Z13" i="23"/>
  <c r="Z32" i="23" s="1"/>
  <c r="W13" i="23"/>
  <c r="V13" i="23"/>
  <c r="S13" i="23"/>
  <c r="S32" i="23" s="1"/>
  <c r="R13" i="23"/>
  <c r="R32" i="23" s="1"/>
  <c r="O13" i="23"/>
  <c r="N13" i="23"/>
  <c r="L13" i="23"/>
  <c r="K13" i="23"/>
  <c r="K32" i="23" s="1"/>
  <c r="J13" i="23"/>
  <c r="G13" i="23"/>
  <c r="F13" i="23"/>
  <c r="D13" i="23"/>
  <c r="D32" i="23" s="1"/>
  <c r="C13" i="23"/>
  <c r="C32" i="23" s="1"/>
  <c r="B13" i="23"/>
  <c r="P13" i="22"/>
  <c r="AB12" i="22"/>
  <c r="T11" i="22"/>
  <c r="P10" i="22"/>
  <c r="Z10" i="22"/>
  <c r="W10" i="22"/>
  <c r="R10" i="22"/>
  <c r="H10" i="22"/>
  <c r="AB13" i="22"/>
  <c r="AA13" i="22"/>
  <c r="Z13" i="22"/>
  <c r="X13" i="22"/>
  <c r="W13" i="22"/>
  <c r="V13" i="22"/>
  <c r="T13" i="22"/>
  <c r="S13" i="22"/>
  <c r="R13" i="22"/>
  <c r="O13" i="22"/>
  <c r="N13" i="22"/>
  <c r="L13" i="22"/>
  <c r="K13" i="22"/>
  <c r="J13" i="22"/>
  <c r="H13" i="22"/>
  <c r="G13" i="22"/>
  <c r="F13" i="22"/>
  <c r="D13" i="22"/>
  <c r="C13" i="22"/>
  <c r="B13" i="22"/>
  <c r="AA12" i="22"/>
  <c r="Z12" i="22"/>
  <c r="W12" i="22"/>
  <c r="V12" i="22"/>
  <c r="T12" i="22"/>
  <c r="S12" i="22"/>
  <c r="R12" i="22"/>
  <c r="P12" i="22"/>
  <c r="O12" i="22"/>
  <c r="N12" i="22"/>
  <c r="L12" i="22"/>
  <c r="K12" i="22"/>
  <c r="J12" i="22"/>
  <c r="H12" i="22"/>
  <c r="G12" i="22"/>
  <c r="F12" i="22"/>
  <c r="D12" i="22"/>
  <c r="C12" i="22"/>
  <c r="B12" i="22"/>
  <c r="AA11" i="22"/>
  <c r="Z11" i="22"/>
  <c r="W11" i="22"/>
  <c r="V11" i="22"/>
  <c r="S11" i="22"/>
  <c r="R11" i="22"/>
  <c r="O11" i="22"/>
  <c r="N11" i="22"/>
  <c r="L11" i="22"/>
  <c r="K11" i="22"/>
  <c r="J11" i="22"/>
  <c r="H11" i="22"/>
  <c r="G11" i="22"/>
  <c r="F11" i="22"/>
  <c r="D11" i="22"/>
  <c r="C11" i="22"/>
  <c r="B11" i="22"/>
  <c r="O10" i="22"/>
  <c r="AA59" i="21"/>
  <c r="Z59" i="21"/>
  <c r="W59" i="21"/>
  <c r="V59" i="21"/>
  <c r="S59" i="21"/>
  <c r="R59" i="21"/>
  <c r="O59" i="21"/>
  <c r="N59" i="21"/>
  <c r="K59" i="21"/>
  <c r="J59" i="21"/>
  <c r="G59" i="21"/>
  <c r="F59" i="21"/>
  <c r="AA13" i="21"/>
  <c r="Z13" i="21"/>
  <c r="W13" i="21"/>
  <c r="V13" i="21"/>
  <c r="S13" i="21"/>
  <c r="R13" i="21"/>
  <c r="O13" i="21"/>
  <c r="N13" i="21"/>
  <c r="K13" i="21"/>
  <c r="AN13" i="21" s="1"/>
  <c r="J13" i="21"/>
  <c r="G13" i="21"/>
  <c r="F13" i="21"/>
  <c r="AA11" i="20"/>
  <c r="Z11" i="20"/>
  <c r="W11" i="20"/>
  <c r="V11" i="20"/>
  <c r="S11" i="20"/>
  <c r="R11" i="20"/>
  <c r="O11" i="20"/>
  <c r="N11" i="20"/>
  <c r="K11" i="20"/>
  <c r="J11" i="20"/>
  <c r="G11" i="20"/>
  <c r="F11" i="20"/>
  <c r="D11" i="20"/>
  <c r="C11" i="20"/>
  <c r="B11" i="20"/>
  <c r="AB65" i="19"/>
  <c r="X65" i="19"/>
  <c r="P65" i="19"/>
  <c r="L65" i="19"/>
  <c r="H65" i="19"/>
  <c r="AA65" i="19"/>
  <c r="Z65" i="19"/>
  <c r="W65" i="19"/>
  <c r="V65" i="19"/>
  <c r="S65" i="19"/>
  <c r="R65" i="19"/>
  <c r="O65" i="19"/>
  <c r="N65" i="19"/>
  <c r="K65" i="19"/>
  <c r="J65" i="19"/>
  <c r="G65" i="19"/>
  <c r="F65" i="19"/>
  <c r="D65" i="19"/>
  <c r="C65" i="19"/>
  <c r="B65" i="19"/>
  <c r="AA64" i="19"/>
  <c r="Z64" i="19"/>
  <c r="W64" i="19"/>
  <c r="V64" i="19"/>
  <c r="S64" i="19"/>
  <c r="R64" i="19"/>
  <c r="O64" i="19"/>
  <c r="N64" i="19"/>
  <c r="K64" i="19"/>
  <c r="J64" i="19"/>
  <c r="G64" i="19"/>
  <c r="F64" i="19"/>
  <c r="D64" i="19"/>
  <c r="C64" i="19"/>
  <c r="B64" i="19"/>
  <c r="AA63" i="19"/>
  <c r="Z63" i="19"/>
  <c r="W63" i="19"/>
  <c r="V63" i="19"/>
  <c r="S63" i="19"/>
  <c r="R63" i="19"/>
  <c r="O63" i="19"/>
  <c r="N63" i="19"/>
  <c r="K63" i="19"/>
  <c r="J63" i="19"/>
  <c r="G63" i="19"/>
  <c r="F63" i="19"/>
  <c r="D63" i="19"/>
  <c r="C63" i="19"/>
  <c r="B63" i="19"/>
  <c r="X15" i="19"/>
  <c r="W12" i="19"/>
  <c r="AA15" i="19"/>
  <c r="Z15" i="19"/>
  <c r="W15" i="19"/>
  <c r="V15" i="19"/>
  <c r="S15" i="19"/>
  <c r="R15" i="19"/>
  <c r="O15" i="19"/>
  <c r="N15" i="19"/>
  <c r="K15" i="19"/>
  <c r="J15" i="19"/>
  <c r="G15" i="19"/>
  <c r="F15" i="19"/>
  <c r="D15" i="19"/>
  <c r="C15" i="19"/>
  <c r="B15" i="19"/>
  <c r="AA14" i="19"/>
  <c r="Z14" i="19"/>
  <c r="W14" i="19"/>
  <c r="V14" i="19"/>
  <c r="S14" i="19"/>
  <c r="R14" i="19"/>
  <c r="O14" i="19"/>
  <c r="N14" i="19"/>
  <c r="K14" i="19"/>
  <c r="J14" i="19"/>
  <c r="G14" i="19"/>
  <c r="F14" i="19"/>
  <c r="D14" i="19"/>
  <c r="C14" i="19"/>
  <c r="B14" i="19"/>
  <c r="AA13" i="19"/>
  <c r="Z13" i="19"/>
  <c r="W13" i="19"/>
  <c r="V13" i="19"/>
  <c r="S13" i="19"/>
  <c r="R13" i="19"/>
  <c r="O13" i="19"/>
  <c r="N13" i="19"/>
  <c r="K13" i="19"/>
  <c r="J13" i="19"/>
  <c r="G13" i="19"/>
  <c r="F13" i="19"/>
  <c r="D13" i="19"/>
  <c r="C13" i="19"/>
  <c r="B13" i="19"/>
  <c r="X11" i="18"/>
  <c r="AB13" i="18"/>
  <c r="X13" i="18"/>
  <c r="T13" i="18"/>
  <c r="T12" i="18"/>
  <c r="P12" i="18"/>
  <c r="L11" i="18"/>
  <c r="H11" i="18"/>
  <c r="O10" i="18"/>
  <c r="AA13" i="18"/>
  <c r="Z13" i="18"/>
  <c r="W13" i="18"/>
  <c r="V13" i="18"/>
  <c r="S13" i="18"/>
  <c r="R13" i="18"/>
  <c r="P13" i="18"/>
  <c r="O13" i="18"/>
  <c r="N13" i="18"/>
  <c r="L13" i="18"/>
  <c r="K13" i="18"/>
  <c r="J13" i="18"/>
  <c r="H13" i="18"/>
  <c r="G13" i="18"/>
  <c r="F13" i="18"/>
  <c r="D13" i="18"/>
  <c r="C13" i="18"/>
  <c r="B13" i="18"/>
  <c r="AA12" i="18"/>
  <c r="Z12" i="18"/>
  <c r="W12" i="18"/>
  <c r="V12" i="18"/>
  <c r="S12" i="18"/>
  <c r="R12" i="18"/>
  <c r="O12" i="18"/>
  <c r="N12" i="18"/>
  <c r="L12" i="18"/>
  <c r="K12" i="18"/>
  <c r="J12" i="18"/>
  <c r="H12" i="18"/>
  <c r="G12" i="18"/>
  <c r="F12" i="18"/>
  <c r="D12" i="18"/>
  <c r="C12" i="18"/>
  <c r="B12" i="18"/>
  <c r="AB11" i="18"/>
  <c r="AA11" i="18"/>
  <c r="Z11" i="18"/>
  <c r="W11" i="18"/>
  <c r="V11" i="18"/>
  <c r="S11" i="18"/>
  <c r="R11" i="18"/>
  <c r="P11" i="18"/>
  <c r="O11" i="18"/>
  <c r="N11" i="18"/>
  <c r="K11" i="18"/>
  <c r="J11" i="18"/>
  <c r="G11" i="18"/>
  <c r="F11" i="18"/>
  <c r="D11" i="18"/>
  <c r="C11" i="18"/>
  <c r="B11" i="18"/>
  <c r="AA59" i="17"/>
  <c r="Z59" i="17"/>
  <c r="W59" i="17"/>
  <c r="V59" i="17"/>
  <c r="S59" i="17"/>
  <c r="R59" i="17"/>
  <c r="O59" i="17"/>
  <c r="N59" i="17"/>
  <c r="K59" i="17"/>
  <c r="J59" i="17"/>
  <c r="G59" i="17"/>
  <c r="F59" i="17"/>
  <c r="AA15" i="17"/>
  <c r="W15" i="17"/>
  <c r="S15" i="17"/>
  <c r="O15" i="17"/>
  <c r="K15" i="17"/>
  <c r="G15" i="17"/>
  <c r="F15" i="17"/>
  <c r="AB11" i="16"/>
  <c r="X11" i="16"/>
  <c r="T11" i="16"/>
  <c r="P11" i="16"/>
  <c r="L11" i="16"/>
  <c r="AA11" i="16"/>
  <c r="Z11" i="16"/>
  <c r="W11" i="16"/>
  <c r="V11" i="16"/>
  <c r="S11" i="16"/>
  <c r="R11" i="16"/>
  <c r="O11" i="16"/>
  <c r="N11" i="16"/>
  <c r="K11" i="16"/>
  <c r="J11" i="16"/>
  <c r="G11" i="16"/>
  <c r="F11" i="16"/>
  <c r="D11" i="16"/>
  <c r="C11" i="16"/>
  <c r="B11" i="16"/>
  <c r="AB65" i="15"/>
  <c r="X65" i="15"/>
  <c r="P65" i="15"/>
  <c r="H65" i="15"/>
  <c r="H64" i="15"/>
  <c r="AB63" i="15"/>
  <c r="V62" i="15"/>
  <c r="AA65" i="15"/>
  <c r="Z65" i="15"/>
  <c r="Z84" i="15" s="1"/>
  <c r="W65" i="15"/>
  <c r="V65" i="15"/>
  <c r="S65" i="15"/>
  <c r="R65" i="15"/>
  <c r="R84" i="15" s="1"/>
  <c r="O65" i="15"/>
  <c r="N65" i="15"/>
  <c r="K65" i="15"/>
  <c r="J65" i="15"/>
  <c r="J84" i="15" s="1"/>
  <c r="G65" i="15"/>
  <c r="F65" i="15"/>
  <c r="D65" i="15"/>
  <c r="C65" i="15"/>
  <c r="C84" i="15" s="1"/>
  <c r="B65" i="15"/>
  <c r="AA64" i="15"/>
  <c r="Z64" i="15"/>
  <c r="W64" i="15"/>
  <c r="W83" i="15" s="1"/>
  <c r="V64" i="15"/>
  <c r="S64" i="15"/>
  <c r="R64" i="15"/>
  <c r="O64" i="15"/>
  <c r="O83" i="15" s="1"/>
  <c r="N64" i="15"/>
  <c r="K64" i="15"/>
  <c r="J64" i="15"/>
  <c r="G64" i="15"/>
  <c r="G83" i="15" s="1"/>
  <c r="F64" i="15"/>
  <c r="D64" i="15"/>
  <c r="C64" i="15"/>
  <c r="B64" i="15"/>
  <c r="B83" i="15" s="1"/>
  <c r="AA63" i="15"/>
  <c r="Z63" i="15"/>
  <c r="W63" i="15"/>
  <c r="V63" i="15"/>
  <c r="V82" i="15" s="1"/>
  <c r="S63" i="15"/>
  <c r="R63" i="15"/>
  <c r="O63" i="15"/>
  <c r="N63" i="15"/>
  <c r="N82" i="15" s="1"/>
  <c r="K63" i="15"/>
  <c r="J63" i="15"/>
  <c r="G63" i="15"/>
  <c r="F63" i="15"/>
  <c r="F82" i="15" s="1"/>
  <c r="D63" i="15"/>
  <c r="C63" i="15"/>
  <c r="B63" i="15"/>
  <c r="L15" i="15"/>
  <c r="H15" i="15"/>
  <c r="Z12" i="15"/>
  <c r="O12" i="15"/>
  <c r="AA15" i="15"/>
  <c r="AA34" i="15" s="1"/>
  <c r="Z15" i="15"/>
  <c r="W15" i="15"/>
  <c r="V15" i="15"/>
  <c r="S15" i="15"/>
  <c r="S34" i="15" s="1"/>
  <c r="R15" i="15"/>
  <c r="O15" i="15"/>
  <c r="N15" i="15"/>
  <c r="N34" i="15" s="1"/>
  <c r="K15" i="15"/>
  <c r="K34" i="15" s="1"/>
  <c r="J15" i="15"/>
  <c r="G15" i="15"/>
  <c r="F15" i="15"/>
  <c r="D15" i="15"/>
  <c r="D34" i="15" s="1"/>
  <c r="C15" i="15"/>
  <c r="B15" i="15"/>
  <c r="AA14" i="15"/>
  <c r="AA33" i="15" s="1"/>
  <c r="Z14" i="15"/>
  <c r="Z33" i="15" s="1"/>
  <c r="W14" i="15"/>
  <c r="V14" i="15"/>
  <c r="V33" i="15" s="1"/>
  <c r="S14" i="15"/>
  <c r="R14" i="15"/>
  <c r="R33" i="15" s="1"/>
  <c r="O14" i="15"/>
  <c r="N14" i="15"/>
  <c r="K14" i="15"/>
  <c r="K33" i="15" s="1"/>
  <c r="J14" i="15"/>
  <c r="J33" i="15" s="1"/>
  <c r="G14" i="15"/>
  <c r="F14" i="15"/>
  <c r="F33" i="15" s="1"/>
  <c r="D14" i="15"/>
  <c r="C14" i="15"/>
  <c r="C33" i="15" s="1"/>
  <c r="B14" i="15"/>
  <c r="AA13" i="15"/>
  <c r="Z13" i="15"/>
  <c r="Z32" i="15" s="1"/>
  <c r="W13" i="15"/>
  <c r="W32" i="15" s="1"/>
  <c r="V13" i="15"/>
  <c r="S13" i="15"/>
  <c r="S32" i="15" s="1"/>
  <c r="R13" i="15"/>
  <c r="O13" i="15"/>
  <c r="O32" i="15" s="1"/>
  <c r="N13" i="15"/>
  <c r="K13" i="15"/>
  <c r="J13" i="15"/>
  <c r="J32" i="15" s="1"/>
  <c r="G13" i="15"/>
  <c r="G32" i="15" s="1"/>
  <c r="F13" i="15"/>
  <c r="D13" i="15"/>
  <c r="D32" i="15" s="1"/>
  <c r="C13" i="15"/>
  <c r="B13" i="15"/>
  <c r="B32" i="15" s="1"/>
  <c r="X11" i="14"/>
  <c r="X13" i="14"/>
  <c r="T13" i="14"/>
  <c r="P12" i="14"/>
  <c r="L12" i="14"/>
  <c r="P11" i="14"/>
  <c r="AA10" i="14"/>
  <c r="O10" i="14"/>
  <c r="L10" i="14"/>
  <c r="AB13" i="14"/>
  <c r="AA13" i="14"/>
  <c r="Z13" i="14"/>
  <c r="W13" i="14"/>
  <c r="V13" i="14"/>
  <c r="S13" i="14"/>
  <c r="R13" i="14"/>
  <c r="P13" i="14"/>
  <c r="O13" i="14"/>
  <c r="N13" i="14"/>
  <c r="L13" i="14"/>
  <c r="K13" i="14"/>
  <c r="J13" i="14"/>
  <c r="H13" i="14"/>
  <c r="G13" i="14"/>
  <c r="F13" i="14"/>
  <c r="AA12" i="14"/>
  <c r="Z12" i="14"/>
  <c r="X12" i="14"/>
  <c r="W12" i="14"/>
  <c r="V12" i="14"/>
  <c r="T12" i="14"/>
  <c r="S12" i="14"/>
  <c r="R12" i="14"/>
  <c r="O12" i="14"/>
  <c r="N12" i="14"/>
  <c r="K12" i="14"/>
  <c r="J12" i="14"/>
  <c r="H12" i="14"/>
  <c r="G12" i="14"/>
  <c r="F12" i="14"/>
  <c r="AB11" i="14"/>
  <c r="AA11" i="14"/>
  <c r="Z11" i="14"/>
  <c r="W11" i="14"/>
  <c r="V11" i="14"/>
  <c r="S11" i="14"/>
  <c r="R11" i="14"/>
  <c r="O11" i="14"/>
  <c r="N11" i="14"/>
  <c r="L11" i="14"/>
  <c r="K11" i="14"/>
  <c r="J11" i="14"/>
  <c r="G11" i="14"/>
  <c r="F11" i="14"/>
  <c r="Z10" i="14"/>
  <c r="S90" i="13"/>
  <c r="R90" i="13"/>
  <c r="O90" i="13"/>
  <c r="N90" i="13"/>
  <c r="K90" i="13"/>
  <c r="J90" i="13"/>
  <c r="G90" i="13"/>
  <c r="F90" i="13"/>
  <c r="D90" i="13"/>
  <c r="C90" i="13"/>
  <c r="B90" i="13"/>
  <c r="S89" i="13"/>
  <c r="R89" i="13"/>
  <c r="O89" i="13"/>
  <c r="N89" i="13"/>
  <c r="K89" i="13"/>
  <c r="J89" i="13"/>
  <c r="G89" i="13"/>
  <c r="F89" i="13"/>
  <c r="D89" i="13"/>
  <c r="C89" i="13"/>
  <c r="B89" i="13"/>
  <c r="S88" i="13"/>
  <c r="R88" i="13"/>
  <c r="O88" i="13"/>
  <c r="N88" i="13"/>
  <c r="K88" i="13"/>
  <c r="J88" i="13"/>
  <c r="G88" i="13"/>
  <c r="F88" i="13"/>
  <c r="D88" i="13"/>
  <c r="C88" i="13"/>
  <c r="B88" i="13"/>
  <c r="T90" i="13"/>
  <c r="P90" i="13"/>
  <c r="L90" i="13"/>
  <c r="H90" i="13"/>
  <c r="P89" i="13"/>
  <c r="L89" i="13"/>
  <c r="H89" i="13"/>
  <c r="T88" i="13"/>
  <c r="P88" i="13"/>
  <c r="L88" i="13"/>
  <c r="H78" i="13"/>
  <c r="T78" i="13"/>
  <c r="S78" i="13"/>
  <c r="R78" i="13"/>
  <c r="P78" i="13"/>
  <c r="O78" i="13"/>
  <c r="N78" i="13"/>
  <c r="L78" i="13"/>
  <c r="K78" i="13"/>
  <c r="J78" i="13"/>
  <c r="G78" i="13"/>
  <c r="F78" i="13"/>
  <c r="D78" i="13"/>
  <c r="C78" i="13"/>
  <c r="B78" i="13"/>
  <c r="T57" i="13"/>
  <c r="S57" i="13"/>
  <c r="R57" i="13"/>
  <c r="O57" i="13"/>
  <c r="N57" i="13"/>
  <c r="K57" i="13"/>
  <c r="J57" i="13"/>
  <c r="G57" i="13"/>
  <c r="F57" i="13"/>
  <c r="D57" i="13"/>
  <c r="C57" i="13"/>
  <c r="B57" i="13"/>
  <c r="S56" i="13"/>
  <c r="R56" i="13"/>
  <c r="O56" i="13"/>
  <c r="N56" i="13"/>
  <c r="K56" i="13"/>
  <c r="J56" i="13"/>
  <c r="H56" i="13"/>
  <c r="G56" i="13"/>
  <c r="F56" i="13"/>
  <c r="D56" i="13"/>
  <c r="C56" i="13"/>
  <c r="B56" i="13"/>
  <c r="S55" i="13"/>
  <c r="R55" i="13"/>
  <c r="O55" i="13"/>
  <c r="N55" i="13"/>
  <c r="K55" i="13"/>
  <c r="J55" i="13"/>
  <c r="G55" i="13"/>
  <c r="F55" i="13"/>
  <c r="D55" i="13"/>
  <c r="C55" i="13"/>
  <c r="B55" i="13"/>
  <c r="P57" i="13"/>
  <c r="L57" i="13"/>
  <c r="H57" i="13"/>
  <c r="T89" i="13"/>
  <c r="P56" i="13"/>
  <c r="L56" i="13"/>
  <c r="T55" i="13"/>
  <c r="P55" i="13"/>
  <c r="L55" i="13"/>
  <c r="H55" i="13"/>
  <c r="T45" i="13"/>
  <c r="S45" i="13"/>
  <c r="R45" i="13"/>
  <c r="O45" i="13"/>
  <c r="N45" i="13"/>
  <c r="L45" i="13"/>
  <c r="K45" i="13"/>
  <c r="J45" i="13"/>
  <c r="H45" i="13"/>
  <c r="G45" i="13"/>
  <c r="F45" i="13"/>
  <c r="D45" i="13"/>
  <c r="C45" i="13"/>
  <c r="B45" i="13"/>
  <c r="H24" i="13"/>
  <c r="G24" i="13"/>
  <c r="F24" i="13"/>
  <c r="G23" i="13"/>
  <c r="F23" i="13"/>
  <c r="G22" i="13"/>
  <c r="F22" i="13"/>
  <c r="H23" i="13"/>
  <c r="H22" i="13"/>
  <c r="T12" i="13"/>
  <c r="S12" i="13"/>
  <c r="R12" i="13"/>
  <c r="O12" i="13"/>
  <c r="N12" i="13"/>
  <c r="L12" i="13"/>
  <c r="K12" i="13"/>
  <c r="J12" i="13"/>
  <c r="H12" i="13"/>
  <c r="G12" i="13"/>
  <c r="F12" i="13"/>
  <c r="F20" i="13" s="1"/>
  <c r="D12" i="13"/>
  <c r="C12" i="13"/>
  <c r="B12" i="13"/>
  <c r="L11" i="12"/>
  <c r="P11" i="12"/>
  <c r="H11" i="12"/>
  <c r="T11" i="12"/>
  <c r="S11" i="12"/>
  <c r="R11" i="12"/>
  <c r="O11" i="12"/>
  <c r="N11" i="12"/>
  <c r="K11" i="12"/>
  <c r="J11" i="12"/>
  <c r="G11" i="12"/>
  <c r="F11" i="12"/>
  <c r="D11" i="12"/>
  <c r="C11" i="12"/>
  <c r="B11" i="12"/>
  <c r="BD132" i="11"/>
  <c r="BC132" i="11"/>
  <c r="AZ132" i="11"/>
  <c r="AY132" i="11"/>
  <c r="AV132" i="11"/>
  <c r="AU132" i="11"/>
  <c r="AR132" i="11"/>
  <c r="AQ132" i="11"/>
  <c r="AN132" i="11"/>
  <c r="AM132" i="11"/>
  <c r="AJ132" i="11"/>
  <c r="AI132" i="11"/>
  <c r="AG132" i="11"/>
  <c r="AF132" i="11"/>
  <c r="AE132" i="11"/>
  <c r="BA41" i="11"/>
  <c r="BD131" i="11"/>
  <c r="BC131" i="11"/>
  <c r="AZ131" i="11"/>
  <c r="AY131" i="11"/>
  <c r="AV131" i="11"/>
  <c r="AU131" i="11"/>
  <c r="AR131" i="11"/>
  <c r="AQ131" i="11"/>
  <c r="AN131" i="11"/>
  <c r="AM131" i="11"/>
  <c r="AJ131" i="11"/>
  <c r="AI131" i="11"/>
  <c r="AG131" i="11"/>
  <c r="AF131" i="11"/>
  <c r="AE131" i="11"/>
  <c r="AO131" i="11"/>
  <c r="BD130" i="11"/>
  <c r="BC130" i="11"/>
  <c r="AZ130" i="11"/>
  <c r="AY130" i="11"/>
  <c r="AV130" i="11"/>
  <c r="AU130" i="11"/>
  <c r="AR130" i="11"/>
  <c r="AQ130" i="11"/>
  <c r="AN130" i="11"/>
  <c r="AM130" i="11"/>
  <c r="AJ130" i="11"/>
  <c r="AI130" i="11"/>
  <c r="AG130" i="11"/>
  <c r="AF130" i="11"/>
  <c r="AE130" i="11"/>
  <c r="BD129" i="11"/>
  <c r="BC129" i="11"/>
  <c r="AZ129" i="11"/>
  <c r="AY129" i="11"/>
  <c r="AV129" i="11"/>
  <c r="AU129" i="11"/>
  <c r="AR129" i="11"/>
  <c r="AQ129" i="11"/>
  <c r="AN129" i="11"/>
  <c r="AM129" i="11"/>
  <c r="AJ129" i="11"/>
  <c r="AI129" i="11"/>
  <c r="AG129" i="11"/>
  <c r="AF129" i="11"/>
  <c r="AE129" i="11"/>
  <c r="AW129" i="11"/>
  <c r="BD128" i="11"/>
  <c r="BC128" i="11"/>
  <c r="AZ128" i="11"/>
  <c r="AY128" i="11"/>
  <c r="AV128" i="11"/>
  <c r="AU128" i="11"/>
  <c r="AR128" i="11"/>
  <c r="AQ128" i="11"/>
  <c r="AN128" i="11"/>
  <c r="AM128" i="11"/>
  <c r="AJ128" i="11"/>
  <c r="AI128" i="11"/>
  <c r="AG128" i="11"/>
  <c r="AF128" i="11"/>
  <c r="AE128" i="11"/>
  <c r="AW37" i="11"/>
  <c r="AK37" i="11"/>
  <c r="BD127" i="11"/>
  <c r="BC127" i="11"/>
  <c r="AZ127" i="11"/>
  <c r="AY127" i="11"/>
  <c r="AV127" i="11"/>
  <c r="AU127" i="11"/>
  <c r="AR127" i="11"/>
  <c r="AQ127" i="11"/>
  <c r="AN127" i="11"/>
  <c r="AM127" i="11"/>
  <c r="AJ127" i="11"/>
  <c r="AI127" i="11"/>
  <c r="AG127" i="11"/>
  <c r="AF127" i="11"/>
  <c r="AE127" i="11"/>
  <c r="BE127" i="11"/>
  <c r="AK36" i="11"/>
  <c r="BD126" i="11"/>
  <c r="BC126" i="11"/>
  <c r="AZ126" i="11"/>
  <c r="AY126" i="11"/>
  <c r="AV126" i="11"/>
  <c r="AU126" i="11"/>
  <c r="AR126" i="11"/>
  <c r="AQ126" i="11"/>
  <c r="AN126" i="11"/>
  <c r="AM126" i="11"/>
  <c r="AJ126" i="11"/>
  <c r="AI126" i="11"/>
  <c r="AG126" i="11"/>
  <c r="AF126" i="11"/>
  <c r="AE126" i="11"/>
  <c r="BE35" i="11"/>
  <c r="AS126" i="11"/>
  <c r="BD125" i="11"/>
  <c r="BC125" i="11"/>
  <c r="AZ125" i="11"/>
  <c r="AY125" i="11"/>
  <c r="AV125" i="11"/>
  <c r="AU125" i="11"/>
  <c r="AR125" i="11"/>
  <c r="AQ125" i="11"/>
  <c r="AN125" i="11"/>
  <c r="AM125" i="11"/>
  <c r="AJ125" i="11"/>
  <c r="AI125" i="11"/>
  <c r="AG125" i="11"/>
  <c r="AF125" i="11"/>
  <c r="AE125" i="11"/>
  <c r="AS78" i="11"/>
  <c r="BD124" i="11"/>
  <c r="BC124" i="11"/>
  <c r="AZ124" i="11"/>
  <c r="AY124" i="11"/>
  <c r="AV124" i="11"/>
  <c r="AU124" i="11"/>
  <c r="AR124" i="11"/>
  <c r="AQ124" i="11"/>
  <c r="AN124" i="11"/>
  <c r="AM124" i="11"/>
  <c r="AJ124" i="11"/>
  <c r="AI124" i="11"/>
  <c r="AG124" i="11"/>
  <c r="AF124" i="11"/>
  <c r="AE124" i="11"/>
  <c r="BD123" i="11"/>
  <c r="BC123" i="11"/>
  <c r="AZ123" i="11"/>
  <c r="AY123" i="11"/>
  <c r="AV123" i="11"/>
  <c r="AU123" i="11"/>
  <c r="AR123" i="11"/>
  <c r="AQ123" i="11"/>
  <c r="AN123" i="11"/>
  <c r="AM123" i="11"/>
  <c r="AJ123" i="11"/>
  <c r="AI123" i="11"/>
  <c r="AG123" i="11"/>
  <c r="AF123" i="11"/>
  <c r="AE123" i="11"/>
  <c r="AO32" i="11"/>
  <c r="BD122" i="11"/>
  <c r="BC122" i="11"/>
  <c r="AZ122" i="11"/>
  <c r="AY122" i="11"/>
  <c r="AV122" i="11"/>
  <c r="AU122" i="11"/>
  <c r="AR122" i="11"/>
  <c r="AQ122" i="11"/>
  <c r="AN122" i="11"/>
  <c r="AM122" i="11"/>
  <c r="AJ122" i="11"/>
  <c r="AI122" i="11"/>
  <c r="AG122" i="11"/>
  <c r="AF122" i="11"/>
  <c r="AE122" i="11"/>
  <c r="AO31" i="11"/>
  <c r="BD121" i="11"/>
  <c r="BC121" i="11"/>
  <c r="AZ121" i="11"/>
  <c r="AY121" i="11"/>
  <c r="AV121" i="11"/>
  <c r="AU121" i="11"/>
  <c r="AR121" i="11"/>
  <c r="AQ121" i="11"/>
  <c r="AN121" i="11"/>
  <c r="AM121" i="11"/>
  <c r="AJ121" i="11"/>
  <c r="AI121" i="11"/>
  <c r="AG121" i="11"/>
  <c r="AF121" i="11"/>
  <c r="AE121" i="11"/>
  <c r="AW30" i="11"/>
  <c r="BD120" i="11"/>
  <c r="BC120" i="11"/>
  <c r="AZ120" i="11"/>
  <c r="AY120" i="11"/>
  <c r="AV120" i="11"/>
  <c r="AU120" i="11"/>
  <c r="AR120" i="11"/>
  <c r="AQ120" i="11"/>
  <c r="AN120" i="11"/>
  <c r="AM120" i="11"/>
  <c r="AJ120" i="11"/>
  <c r="AI120" i="11"/>
  <c r="AG120" i="11"/>
  <c r="AF120" i="11"/>
  <c r="AE120" i="11"/>
  <c r="AW29" i="11"/>
  <c r="BD119" i="11"/>
  <c r="BC119" i="11"/>
  <c r="AZ119" i="11"/>
  <c r="AY119" i="11"/>
  <c r="AV119" i="11"/>
  <c r="AU119" i="11"/>
  <c r="AR119" i="11"/>
  <c r="AQ119" i="11"/>
  <c r="AN119" i="11"/>
  <c r="AM119" i="11"/>
  <c r="AJ119" i="11"/>
  <c r="AI119" i="11"/>
  <c r="AG119" i="11"/>
  <c r="AF119" i="11"/>
  <c r="AE119" i="11"/>
  <c r="AK28" i="11"/>
  <c r="BD118" i="11"/>
  <c r="BC118" i="11"/>
  <c r="AZ118" i="11"/>
  <c r="AY118" i="11"/>
  <c r="AV118" i="11"/>
  <c r="AU118" i="11"/>
  <c r="AR118" i="11"/>
  <c r="AQ118" i="11"/>
  <c r="AN118" i="11"/>
  <c r="AM118" i="11"/>
  <c r="AJ118" i="11"/>
  <c r="AI118" i="11"/>
  <c r="AG118" i="11"/>
  <c r="AF118" i="11"/>
  <c r="AE118" i="11"/>
  <c r="BE27" i="11"/>
  <c r="AS27" i="11"/>
  <c r="BD117" i="11"/>
  <c r="BC117" i="11"/>
  <c r="AZ117" i="11"/>
  <c r="AY117" i="11"/>
  <c r="AV117" i="11"/>
  <c r="AU117" i="11"/>
  <c r="AR117" i="11"/>
  <c r="AQ117" i="11"/>
  <c r="AN117" i="11"/>
  <c r="AM117" i="11"/>
  <c r="AJ117" i="11"/>
  <c r="AI117" i="11"/>
  <c r="AG117" i="11"/>
  <c r="AF117" i="11"/>
  <c r="AE117" i="11"/>
  <c r="AS70" i="11"/>
  <c r="BD116" i="11"/>
  <c r="BC116" i="11"/>
  <c r="AZ116" i="11"/>
  <c r="AY116" i="11"/>
  <c r="AV116" i="11"/>
  <c r="AU116" i="11"/>
  <c r="AR116" i="11"/>
  <c r="AQ116" i="11"/>
  <c r="AN116" i="11"/>
  <c r="AM116" i="11"/>
  <c r="AJ116" i="11"/>
  <c r="AI116" i="11"/>
  <c r="AG116" i="11"/>
  <c r="AF116" i="11"/>
  <c r="AE116" i="11"/>
  <c r="BD115" i="11"/>
  <c r="BC115" i="11"/>
  <c r="AZ115" i="11"/>
  <c r="AY115" i="11"/>
  <c r="AV115" i="11"/>
  <c r="AU115" i="11"/>
  <c r="AR115" i="11"/>
  <c r="AQ115" i="11"/>
  <c r="AN115" i="11"/>
  <c r="AM115" i="11"/>
  <c r="AJ115" i="11"/>
  <c r="AI115" i="11"/>
  <c r="AG115" i="11"/>
  <c r="AF115" i="11"/>
  <c r="AE115" i="11"/>
  <c r="BA24" i="11"/>
  <c r="BD114" i="11"/>
  <c r="BC114" i="11"/>
  <c r="AZ114" i="11"/>
  <c r="AY114" i="11"/>
  <c r="AV114" i="11"/>
  <c r="AU114" i="11"/>
  <c r="AR114" i="11"/>
  <c r="AQ114" i="11"/>
  <c r="AN114" i="11"/>
  <c r="AM114" i="11"/>
  <c r="AJ114" i="11"/>
  <c r="AI114" i="11"/>
  <c r="AG114" i="11"/>
  <c r="AF114" i="11"/>
  <c r="AE114" i="11"/>
  <c r="AO23" i="11"/>
  <c r="BD113" i="11"/>
  <c r="BC113" i="11"/>
  <c r="AZ113" i="11"/>
  <c r="AY113" i="11"/>
  <c r="AV113" i="11"/>
  <c r="AU113" i="11"/>
  <c r="AR113" i="11"/>
  <c r="AQ113" i="11"/>
  <c r="AN113" i="11"/>
  <c r="AM113" i="11"/>
  <c r="AJ113" i="11"/>
  <c r="AI113" i="11"/>
  <c r="AG113" i="11"/>
  <c r="AF113" i="11"/>
  <c r="AE113" i="11"/>
  <c r="AW22" i="11"/>
  <c r="BD112" i="11"/>
  <c r="BC112" i="11"/>
  <c r="AZ112" i="11"/>
  <c r="AY112" i="11"/>
  <c r="AV112" i="11"/>
  <c r="AU112" i="11"/>
  <c r="AR112" i="11"/>
  <c r="AQ112" i="11"/>
  <c r="AN112" i="11"/>
  <c r="AM112" i="11"/>
  <c r="AJ112" i="11"/>
  <c r="AI112" i="11"/>
  <c r="AG112" i="11"/>
  <c r="AF112" i="11"/>
  <c r="AE112" i="11"/>
  <c r="AW21" i="11"/>
  <c r="BD111" i="11"/>
  <c r="BC111" i="11"/>
  <c r="AZ111" i="11"/>
  <c r="AY111" i="11"/>
  <c r="AV111" i="11"/>
  <c r="AU111" i="11"/>
  <c r="AR111" i="11"/>
  <c r="AQ111" i="11"/>
  <c r="AN111" i="11"/>
  <c r="AM111" i="11"/>
  <c r="AJ111" i="11"/>
  <c r="AI111" i="11"/>
  <c r="AG111" i="11"/>
  <c r="AF111" i="11"/>
  <c r="AE111" i="11"/>
  <c r="BD110" i="11"/>
  <c r="BC110" i="11"/>
  <c r="AZ110" i="11"/>
  <c r="AY110" i="11"/>
  <c r="AV110" i="11"/>
  <c r="AU110" i="11"/>
  <c r="AR110" i="11"/>
  <c r="AQ110" i="11"/>
  <c r="AN110" i="11"/>
  <c r="AM110" i="11"/>
  <c r="AJ110" i="11"/>
  <c r="AI110" i="11"/>
  <c r="AG110" i="11"/>
  <c r="AF110" i="11"/>
  <c r="AE110" i="11"/>
  <c r="AS110" i="11"/>
  <c r="BD109" i="11"/>
  <c r="BC109" i="11"/>
  <c r="AZ109" i="11"/>
  <c r="AY109" i="11"/>
  <c r="AV109" i="11"/>
  <c r="AU109" i="11"/>
  <c r="AR109" i="11"/>
  <c r="AQ109" i="11"/>
  <c r="AN109" i="11"/>
  <c r="AM109" i="11"/>
  <c r="AJ109" i="11"/>
  <c r="AI109" i="11"/>
  <c r="AG109" i="11"/>
  <c r="AF109" i="11"/>
  <c r="AE109" i="11"/>
  <c r="AS62" i="11"/>
  <c r="BD108" i="11"/>
  <c r="BC108" i="11"/>
  <c r="AZ108" i="11"/>
  <c r="AY108" i="11"/>
  <c r="AV108" i="11"/>
  <c r="AU108" i="11"/>
  <c r="AR108" i="11"/>
  <c r="AQ108" i="11"/>
  <c r="AN108" i="11"/>
  <c r="AM108" i="11"/>
  <c r="AJ108" i="11"/>
  <c r="AI108" i="11"/>
  <c r="AG108" i="11"/>
  <c r="AF108" i="11"/>
  <c r="AE108" i="11"/>
  <c r="BA108" i="11"/>
  <c r="BD107" i="11"/>
  <c r="BC107" i="11"/>
  <c r="AZ107" i="11"/>
  <c r="AY107" i="11"/>
  <c r="AV107" i="11"/>
  <c r="AU107" i="11"/>
  <c r="AR107" i="11"/>
  <c r="AQ107" i="11"/>
  <c r="AN107" i="11"/>
  <c r="AM107" i="11"/>
  <c r="AJ107" i="11"/>
  <c r="AI107" i="11"/>
  <c r="AG107" i="11"/>
  <c r="AF107" i="11"/>
  <c r="AE107" i="11"/>
  <c r="BA16" i="11"/>
  <c r="BD106" i="11"/>
  <c r="BC106" i="11"/>
  <c r="AZ106" i="11"/>
  <c r="AY106" i="11"/>
  <c r="AV106" i="11"/>
  <c r="AU106" i="11"/>
  <c r="AR106" i="11"/>
  <c r="AQ106" i="11"/>
  <c r="AN106" i="11"/>
  <c r="AM106" i="11"/>
  <c r="AJ106" i="11"/>
  <c r="AI106" i="11"/>
  <c r="AG106" i="11"/>
  <c r="AF106" i="11"/>
  <c r="AE106" i="11"/>
  <c r="AO15" i="11"/>
  <c r="BD85" i="11"/>
  <c r="BC85" i="11"/>
  <c r="AZ85" i="11"/>
  <c r="AY85" i="11"/>
  <c r="AV85" i="11"/>
  <c r="AU85" i="11"/>
  <c r="AR85" i="11"/>
  <c r="AQ85" i="11"/>
  <c r="BD84" i="11"/>
  <c r="BC84" i="11"/>
  <c r="AZ84" i="11"/>
  <c r="AY84" i="11"/>
  <c r="AV84" i="11"/>
  <c r="AU84" i="11"/>
  <c r="AR84" i="11"/>
  <c r="AQ84" i="11"/>
  <c r="BD83" i="11"/>
  <c r="BC83" i="11"/>
  <c r="AZ83" i="11"/>
  <c r="AY83" i="11"/>
  <c r="AV83" i="11"/>
  <c r="AU83" i="11"/>
  <c r="AR83" i="11"/>
  <c r="AQ83" i="11"/>
  <c r="BD82" i="11"/>
  <c r="BC82" i="11"/>
  <c r="AZ82" i="11"/>
  <c r="AY82" i="11"/>
  <c r="AV82" i="11"/>
  <c r="AU82" i="11"/>
  <c r="AR82" i="11"/>
  <c r="AQ82" i="11"/>
  <c r="AO38" i="11"/>
  <c r="BD81" i="11"/>
  <c r="BC81" i="11"/>
  <c r="AZ81" i="11"/>
  <c r="AY81" i="11"/>
  <c r="AV81" i="11"/>
  <c r="AU81" i="11"/>
  <c r="AR81" i="11"/>
  <c r="AQ81" i="11"/>
  <c r="BD80" i="11"/>
  <c r="BC80" i="11"/>
  <c r="AZ80" i="11"/>
  <c r="AY80" i="11"/>
  <c r="AV80" i="11"/>
  <c r="AU80" i="11"/>
  <c r="AR80" i="11"/>
  <c r="AQ80" i="11"/>
  <c r="BD79" i="11"/>
  <c r="BC79" i="11"/>
  <c r="AZ79" i="11"/>
  <c r="AY79" i="11"/>
  <c r="AV79" i="11"/>
  <c r="AU79" i="11"/>
  <c r="AR79" i="11"/>
  <c r="AQ79" i="11"/>
  <c r="BD78" i="11"/>
  <c r="BC78" i="11"/>
  <c r="AZ78" i="11"/>
  <c r="AY78" i="11"/>
  <c r="AV78" i="11"/>
  <c r="AU78" i="11"/>
  <c r="AR78" i="11"/>
  <c r="AQ78" i="11"/>
  <c r="BE34" i="11"/>
  <c r="BD77" i="11"/>
  <c r="BC77" i="11"/>
  <c r="AZ77" i="11"/>
  <c r="AY77" i="11"/>
  <c r="AV77" i="11"/>
  <c r="AU77" i="11"/>
  <c r="AR77" i="11"/>
  <c r="AQ77" i="11"/>
  <c r="AS77" i="11"/>
  <c r="BD76" i="11"/>
  <c r="BC76" i="11"/>
  <c r="AZ76" i="11"/>
  <c r="AY76" i="11"/>
  <c r="AV76" i="11"/>
  <c r="AU76" i="11"/>
  <c r="AR76" i="11"/>
  <c r="AQ76" i="11"/>
  <c r="BD75" i="11"/>
  <c r="BC75" i="11"/>
  <c r="AZ75" i="11"/>
  <c r="AY75" i="11"/>
  <c r="AV75" i="11"/>
  <c r="AU75" i="11"/>
  <c r="AR75" i="11"/>
  <c r="AQ75" i="11"/>
  <c r="BA75" i="11"/>
  <c r="BD74" i="11"/>
  <c r="BC74" i="11"/>
  <c r="AZ74" i="11"/>
  <c r="AY74" i="11"/>
  <c r="AV74" i="11"/>
  <c r="AU74" i="11"/>
  <c r="AR74" i="11"/>
  <c r="AQ74" i="11"/>
  <c r="AO30" i="11"/>
  <c r="BD73" i="11"/>
  <c r="BC73" i="11"/>
  <c r="AZ73" i="11"/>
  <c r="AY73" i="11"/>
  <c r="AV73" i="11"/>
  <c r="AU73" i="11"/>
  <c r="AR73" i="11"/>
  <c r="AQ73" i="11"/>
  <c r="BD72" i="11"/>
  <c r="BC72" i="11"/>
  <c r="AZ72" i="11"/>
  <c r="AY72" i="11"/>
  <c r="AV72" i="11"/>
  <c r="AU72" i="11"/>
  <c r="AR72" i="11"/>
  <c r="AQ72" i="11"/>
  <c r="AW28" i="11"/>
  <c r="BD71" i="11"/>
  <c r="BC71" i="11"/>
  <c r="AZ71" i="11"/>
  <c r="AY71" i="11"/>
  <c r="AV71" i="11"/>
  <c r="AU71" i="11"/>
  <c r="AR71" i="11"/>
  <c r="AQ71" i="11"/>
  <c r="BD70" i="11"/>
  <c r="BC70" i="11"/>
  <c r="AZ70" i="11"/>
  <c r="AY70" i="11"/>
  <c r="AV70" i="11"/>
  <c r="AU70" i="11"/>
  <c r="AR70" i="11"/>
  <c r="AQ70" i="11"/>
  <c r="BE26" i="11"/>
  <c r="BD69" i="11"/>
  <c r="BC69" i="11"/>
  <c r="AZ69" i="11"/>
  <c r="AY69" i="11"/>
  <c r="AV69" i="11"/>
  <c r="AU69" i="11"/>
  <c r="AR69" i="11"/>
  <c r="AQ69" i="11"/>
  <c r="BD68" i="11"/>
  <c r="BC68" i="11"/>
  <c r="AZ68" i="11"/>
  <c r="AY68" i="11"/>
  <c r="AV68" i="11"/>
  <c r="AU68" i="11"/>
  <c r="AR68" i="11"/>
  <c r="AQ68" i="11"/>
  <c r="BD67" i="11"/>
  <c r="BC67" i="11"/>
  <c r="AZ67" i="11"/>
  <c r="AY67" i="11"/>
  <c r="AV67" i="11"/>
  <c r="AU67" i="11"/>
  <c r="AR67" i="11"/>
  <c r="AQ67" i="11"/>
  <c r="BA67" i="11"/>
  <c r="BD66" i="11"/>
  <c r="BC66" i="11"/>
  <c r="AZ66" i="11"/>
  <c r="AY66" i="11"/>
  <c r="AV66" i="11"/>
  <c r="AU66" i="11"/>
  <c r="AR66" i="11"/>
  <c r="AQ66" i="11"/>
  <c r="AO22" i="11"/>
  <c r="BD65" i="11"/>
  <c r="BC65" i="11"/>
  <c r="AZ65" i="11"/>
  <c r="AY65" i="11"/>
  <c r="AV65" i="11"/>
  <c r="AU65" i="11"/>
  <c r="AR65" i="11"/>
  <c r="AQ65" i="11"/>
  <c r="BD64" i="11"/>
  <c r="BC64" i="11"/>
  <c r="AZ64" i="11"/>
  <c r="AY64" i="11"/>
  <c r="AV64" i="11"/>
  <c r="AU64" i="11"/>
  <c r="AR64" i="11"/>
  <c r="AQ64" i="11"/>
  <c r="AW20" i="11"/>
  <c r="BD63" i="11"/>
  <c r="BC63" i="11"/>
  <c r="AZ63" i="11"/>
  <c r="AY63" i="11"/>
  <c r="AV63" i="11"/>
  <c r="AU63" i="11"/>
  <c r="AR63" i="11"/>
  <c r="AQ63" i="11"/>
  <c r="BD62" i="11"/>
  <c r="BC62" i="11"/>
  <c r="AZ62" i="11"/>
  <c r="AY62" i="11"/>
  <c r="AV62" i="11"/>
  <c r="AU62" i="11"/>
  <c r="AR62" i="11"/>
  <c r="AQ62" i="11"/>
  <c r="BE18" i="11"/>
  <c r="BD61" i="11"/>
  <c r="BC61" i="11"/>
  <c r="AZ61" i="11"/>
  <c r="AY61" i="11"/>
  <c r="AV61" i="11"/>
  <c r="AU61" i="11"/>
  <c r="AR61" i="11"/>
  <c r="AQ61" i="11"/>
  <c r="AS61" i="11"/>
  <c r="BD60" i="11"/>
  <c r="BC60" i="11"/>
  <c r="AZ60" i="11"/>
  <c r="AY60" i="11"/>
  <c r="AV60" i="11"/>
  <c r="AU60" i="11"/>
  <c r="AR60" i="11"/>
  <c r="AQ60" i="11"/>
  <c r="BD59" i="11"/>
  <c r="BC59" i="11"/>
  <c r="AZ59" i="11"/>
  <c r="AY59" i="11"/>
  <c r="AV59" i="11"/>
  <c r="AU59" i="11"/>
  <c r="AR59" i="11"/>
  <c r="AQ59" i="11"/>
  <c r="X57" i="11"/>
  <c r="AA57" i="11"/>
  <c r="Z57" i="11"/>
  <c r="W57" i="11"/>
  <c r="V57" i="11"/>
  <c r="S57" i="11"/>
  <c r="R57" i="11"/>
  <c r="O57" i="11"/>
  <c r="N57" i="11"/>
  <c r="K57" i="11"/>
  <c r="J57" i="11"/>
  <c r="G57" i="11"/>
  <c r="F57" i="11"/>
  <c r="D57" i="11"/>
  <c r="C57" i="11"/>
  <c r="B57" i="11"/>
  <c r="BD41" i="11"/>
  <c r="BC41" i="11"/>
  <c r="AZ41" i="11"/>
  <c r="AY41" i="11"/>
  <c r="AV41" i="11"/>
  <c r="AU41" i="11"/>
  <c r="AR41" i="11"/>
  <c r="AQ41" i="11"/>
  <c r="AN41" i="11"/>
  <c r="AM41" i="11"/>
  <c r="AJ41" i="11"/>
  <c r="AI41" i="11"/>
  <c r="AG41" i="11"/>
  <c r="AF41" i="11"/>
  <c r="AE41" i="11"/>
  <c r="AW41" i="11"/>
  <c r="AO41" i="11"/>
  <c r="AK41" i="11"/>
  <c r="BD40" i="11"/>
  <c r="BC40" i="11"/>
  <c r="AZ40" i="11"/>
  <c r="AY40" i="11"/>
  <c r="AV40" i="11"/>
  <c r="AU40" i="11"/>
  <c r="AR40" i="11"/>
  <c r="AQ40" i="11"/>
  <c r="AN40" i="11"/>
  <c r="AM40" i="11"/>
  <c r="AJ40" i="11"/>
  <c r="AI40" i="11"/>
  <c r="AG40" i="11"/>
  <c r="AF40" i="11"/>
  <c r="AE40" i="11"/>
  <c r="BE40" i="11"/>
  <c r="BA40" i="11"/>
  <c r="BD39" i="11"/>
  <c r="BC39" i="11"/>
  <c r="AZ39" i="11"/>
  <c r="AY39" i="11"/>
  <c r="AV39" i="11"/>
  <c r="AU39" i="11"/>
  <c r="AR39" i="11"/>
  <c r="AQ39" i="11"/>
  <c r="AN39" i="11"/>
  <c r="AM39" i="11"/>
  <c r="AJ39" i="11"/>
  <c r="AI39" i="11"/>
  <c r="AG39" i="11"/>
  <c r="AF39" i="11"/>
  <c r="AE39" i="11"/>
  <c r="BE39" i="11"/>
  <c r="AW39" i="11"/>
  <c r="AK39" i="11"/>
  <c r="BD38" i="11"/>
  <c r="BC38" i="11"/>
  <c r="AZ38" i="11"/>
  <c r="AY38" i="11"/>
  <c r="AV38" i="11"/>
  <c r="AU38" i="11"/>
  <c r="AR38" i="11"/>
  <c r="AQ38" i="11"/>
  <c r="AN38" i="11"/>
  <c r="AM38" i="11"/>
  <c r="AJ38" i="11"/>
  <c r="AI38" i="11"/>
  <c r="AG38" i="11"/>
  <c r="AF38" i="11"/>
  <c r="AE38" i="11"/>
  <c r="BD37" i="11"/>
  <c r="BC37" i="11"/>
  <c r="AZ37" i="11"/>
  <c r="AY37" i="11"/>
  <c r="AV37" i="11"/>
  <c r="AU37" i="11"/>
  <c r="AR37" i="11"/>
  <c r="AQ37" i="11"/>
  <c r="AN37" i="11"/>
  <c r="AM37" i="11"/>
  <c r="AJ37" i="11"/>
  <c r="AI37" i="11"/>
  <c r="AG37" i="11"/>
  <c r="AF37" i="11"/>
  <c r="AE37" i="11"/>
  <c r="BE37" i="11"/>
  <c r="BA37" i="11"/>
  <c r="AS37" i="11"/>
  <c r="BD36" i="11"/>
  <c r="BC36" i="11"/>
  <c r="AZ36" i="11"/>
  <c r="AY36" i="11"/>
  <c r="AV36" i="11"/>
  <c r="AU36" i="11"/>
  <c r="AR36" i="11"/>
  <c r="AQ36" i="11"/>
  <c r="AN36" i="11"/>
  <c r="AM36" i="11"/>
  <c r="AJ36" i="11"/>
  <c r="AI36" i="11"/>
  <c r="AG36" i="11"/>
  <c r="AF36" i="11"/>
  <c r="AE36" i="11"/>
  <c r="AW36" i="11"/>
  <c r="AS36" i="11"/>
  <c r="BD35" i="11"/>
  <c r="BC35" i="11"/>
  <c r="AZ35" i="11"/>
  <c r="AY35" i="11"/>
  <c r="AV35" i="11"/>
  <c r="AU35" i="11"/>
  <c r="AR35" i="11"/>
  <c r="AQ35" i="11"/>
  <c r="AN35" i="11"/>
  <c r="AM35" i="11"/>
  <c r="AJ35" i="11"/>
  <c r="AI35" i="11"/>
  <c r="AG35" i="11"/>
  <c r="AF35" i="11"/>
  <c r="AE35" i="11"/>
  <c r="AS35" i="11"/>
  <c r="BD34" i="11"/>
  <c r="BC34" i="11"/>
  <c r="AZ34" i="11"/>
  <c r="AY34" i="11"/>
  <c r="AV34" i="11"/>
  <c r="AU34" i="11"/>
  <c r="AR34" i="11"/>
  <c r="AQ34" i="11"/>
  <c r="AN34" i="11"/>
  <c r="AM34" i="11"/>
  <c r="AJ34" i="11"/>
  <c r="AI34" i="11"/>
  <c r="AG34" i="11"/>
  <c r="AF34" i="11"/>
  <c r="AE34" i="11"/>
  <c r="BA34" i="11"/>
  <c r="AW34" i="11"/>
  <c r="AO78" i="11"/>
  <c r="BD33" i="11"/>
  <c r="BC33" i="11"/>
  <c r="AZ33" i="11"/>
  <c r="AY33" i="11"/>
  <c r="AV33" i="11"/>
  <c r="AU33" i="11"/>
  <c r="AR33" i="11"/>
  <c r="AQ33" i="11"/>
  <c r="AN33" i="11"/>
  <c r="AM33" i="11"/>
  <c r="AJ33" i="11"/>
  <c r="AI33" i="11"/>
  <c r="AG33" i="11"/>
  <c r="AF33" i="11"/>
  <c r="AE33" i="11"/>
  <c r="AW33" i="11"/>
  <c r="AK33" i="11"/>
  <c r="BD32" i="11"/>
  <c r="BC32" i="11"/>
  <c r="AZ32" i="11"/>
  <c r="AY32" i="11"/>
  <c r="AV32" i="11"/>
  <c r="AU32" i="11"/>
  <c r="AR32" i="11"/>
  <c r="AQ32" i="11"/>
  <c r="AN32" i="11"/>
  <c r="AM32" i="11"/>
  <c r="AJ32" i="11"/>
  <c r="AI32" i="11"/>
  <c r="AG32" i="11"/>
  <c r="AF32" i="11"/>
  <c r="AE32" i="11"/>
  <c r="BE32" i="11"/>
  <c r="BA32" i="11"/>
  <c r="AW76" i="11"/>
  <c r="BD31" i="11"/>
  <c r="BC31" i="11"/>
  <c r="AZ31" i="11"/>
  <c r="AY31" i="11"/>
  <c r="AV31" i="11"/>
  <c r="AU31" i="11"/>
  <c r="AR31" i="11"/>
  <c r="AQ31" i="11"/>
  <c r="AN31" i="11"/>
  <c r="AM31" i="11"/>
  <c r="AJ31" i="11"/>
  <c r="AI31" i="11"/>
  <c r="AG31" i="11"/>
  <c r="AF31" i="11"/>
  <c r="AE31" i="11"/>
  <c r="BE75" i="11"/>
  <c r="AS31" i="11"/>
  <c r="BD30" i="11"/>
  <c r="BC30" i="11"/>
  <c r="AZ30" i="11"/>
  <c r="AY30" i="11"/>
  <c r="AV30" i="11"/>
  <c r="AU30" i="11"/>
  <c r="AR30" i="11"/>
  <c r="AQ30" i="11"/>
  <c r="AN30" i="11"/>
  <c r="AM30" i="11"/>
  <c r="AJ30" i="11"/>
  <c r="AI30" i="11"/>
  <c r="AG30" i="11"/>
  <c r="AF30" i="11"/>
  <c r="AE30" i="11"/>
  <c r="BE74" i="11"/>
  <c r="AK30" i="11"/>
  <c r="BD29" i="11"/>
  <c r="BC29" i="11"/>
  <c r="AZ29" i="11"/>
  <c r="AY29" i="11"/>
  <c r="AV29" i="11"/>
  <c r="AU29" i="11"/>
  <c r="AR29" i="11"/>
  <c r="AQ29" i="11"/>
  <c r="AN29" i="11"/>
  <c r="AM29" i="11"/>
  <c r="AJ29" i="11"/>
  <c r="AI29" i="11"/>
  <c r="AG29" i="11"/>
  <c r="AF29" i="11"/>
  <c r="AE29" i="11"/>
  <c r="BA29" i="11"/>
  <c r="AS29" i="11"/>
  <c r="BD28" i="11"/>
  <c r="BC28" i="11"/>
  <c r="AZ28" i="11"/>
  <c r="AY28" i="11"/>
  <c r="AV28" i="11"/>
  <c r="AU28" i="11"/>
  <c r="AR28" i="11"/>
  <c r="AQ28" i="11"/>
  <c r="AN28" i="11"/>
  <c r="AM28" i="11"/>
  <c r="AJ28" i="11"/>
  <c r="AI28" i="11"/>
  <c r="AG28" i="11"/>
  <c r="AF28" i="11"/>
  <c r="AE28" i="11"/>
  <c r="AS72" i="11"/>
  <c r="AO28" i="11"/>
  <c r="BD27" i="11"/>
  <c r="BC27" i="11"/>
  <c r="AZ27" i="11"/>
  <c r="AY27" i="11"/>
  <c r="AV27" i="11"/>
  <c r="AU27" i="11"/>
  <c r="AR27" i="11"/>
  <c r="AQ27" i="11"/>
  <c r="AN27" i="11"/>
  <c r="AM27" i="11"/>
  <c r="AJ27" i="11"/>
  <c r="AI27" i="11"/>
  <c r="AG27" i="11"/>
  <c r="AF27" i="11"/>
  <c r="AE27" i="11"/>
  <c r="BA27" i="11"/>
  <c r="AO27" i="11"/>
  <c r="BD26" i="11"/>
  <c r="BC26" i="11"/>
  <c r="AZ26" i="11"/>
  <c r="AY26" i="11"/>
  <c r="AV26" i="11"/>
  <c r="AU26" i="11"/>
  <c r="AR26" i="11"/>
  <c r="AQ26" i="11"/>
  <c r="AN26" i="11"/>
  <c r="AM26" i="11"/>
  <c r="AJ26" i="11"/>
  <c r="AI26" i="11"/>
  <c r="AG26" i="11"/>
  <c r="AF26" i="11"/>
  <c r="AE26" i="11"/>
  <c r="AW26" i="11"/>
  <c r="AO70" i="11"/>
  <c r="BD25" i="11"/>
  <c r="BC25" i="11"/>
  <c r="AZ25" i="11"/>
  <c r="AY25" i="11"/>
  <c r="AV25" i="11"/>
  <c r="AU25" i="11"/>
  <c r="AR25" i="11"/>
  <c r="AQ25" i="11"/>
  <c r="AN25" i="11"/>
  <c r="AM25" i="11"/>
  <c r="AJ25" i="11"/>
  <c r="AI25" i="11"/>
  <c r="AG25" i="11"/>
  <c r="AF25" i="11"/>
  <c r="AE25" i="11"/>
  <c r="BE25" i="11"/>
  <c r="AS69" i="11"/>
  <c r="AK25" i="11"/>
  <c r="BD24" i="11"/>
  <c r="BC24" i="11"/>
  <c r="AZ24" i="11"/>
  <c r="AY24" i="11"/>
  <c r="AV24" i="11"/>
  <c r="AU24" i="11"/>
  <c r="AR24" i="11"/>
  <c r="AQ24" i="11"/>
  <c r="AN24" i="11"/>
  <c r="AM24" i="11"/>
  <c r="AJ24" i="11"/>
  <c r="AI24" i="11"/>
  <c r="AG24" i="11"/>
  <c r="AF24" i="11"/>
  <c r="AE24" i="11"/>
  <c r="BE24" i="11"/>
  <c r="AS24" i="11"/>
  <c r="AK24" i="11"/>
  <c r="BD23" i="11"/>
  <c r="BC23" i="11"/>
  <c r="AZ23" i="11"/>
  <c r="AY23" i="11"/>
  <c r="AV23" i="11"/>
  <c r="AU23" i="11"/>
  <c r="AR23" i="11"/>
  <c r="AQ23" i="11"/>
  <c r="AN23" i="11"/>
  <c r="AM23" i="11"/>
  <c r="AJ23" i="11"/>
  <c r="AI23" i="11"/>
  <c r="AG23" i="11"/>
  <c r="AF23" i="11"/>
  <c r="AE23" i="11"/>
  <c r="BD22" i="11"/>
  <c r="BC22" i="11"/>
  <c r="AZ22" i="11"/>
  <c r="AY22" i="11"/>
  <c r="AV22" i="11"/>
  <c r="AU22" i="11"/>
  <c r="AR22" i="11"/>
  <c r="AQ22" i="11"/>
  <c r="AN22" i="11"/>
  <c r="AM22" i="11"/>
  <c r="AJ22" i="11"/>
  <c r="AI22" i="11"/>
  <c r="AG22" i="11"/>
  <c r="AF22" i="11"/>
  <c r="AE22" i="11"/>
  <c r="BE66" i="11"/>
  <c r="BD21" i="11"/>
  <c r="BC21" i="11"/>
  <c r="AZ21" i="11"/>
  <c r="AY21" i="11"/>
  <c r="AV21" i="11"/>
  <c r="AU21" i="11"/>
  <c r="AR21" i="11"/>
  <c r="AQ21" i="11"/>
  <c r="AN21" i="11"/>
  <c r="AM21" i="11"/>
  <c r="AJ21" i="11"/>
  <c r="AI21" i="11"/>
  <c r="AG21" i="11"/>
  <c r="AF21" i="11"/>
  <c r="AE21" i="11"/>
  <c r="BA21" i="11"/>
  <c r="AS21" i="11"/>
  <c r="AO21" i="11"/>
  <c r="BD20" i="11"/>
  <c r="BC20" i="11"/>
  <c r="AZ20" i="11"/>
  <c r="AY20" i="11"/>
  <c r="AV20" i="11"/>
  <c r="AU20" i="11"/>
  <c r="AR20" i="11"/>
  <c r="AQ20" i="11"/>
  <c r="AN20" i="11"/>
  <c r="AM20" i="11"/>
  <c r="AJ20" i="11"/>
  <c r="AI20" i="11"/>
  <c r="AG20" i="11"/>
  <c r="AF20" i="11"/>
  <c r="AE20" i="11"/>
  <c r="BA20" i="11"/>
  <c r="AO20" i="11"/>
  <c r="AK20" i="11"/>
  <c r="BD19" i="11"/>
  <c r="BC19" i="11"/>
  <c r="AZ19" i="11"/>
  <c r="AY19" i="11"/>
  <c r="AV19" i="11"/>
  <c r="AU19" i="11"/>
  <c r="AR19" i="11"/>
  <c r="AQ19" i="11"/>
  <c r="AN19" i="11"/>
  <c r="AM19" i="11"/>
  <c r="AJ19" i="11"/>
  <c r="AI19" i="11"/>
  <c r="AG19" i="11"/>
  <c r="AF19" i="11"/>
  <c r="AE19" i="11"/>
  <c r="BE19" i="11"/>
  <c r="BA19" i="11"/>
  <c r="AO19" i="11"/>
  <c r="BD18" i="11"/>
  <c r="BC18" i="11"/>
  <c r="AZ18" i="11"/>
  <c r="AY18" i="11"/>
  <c r="AV18" i="11"/>
  <c r="AU18" i="11"/>
  <c r="AR18" i="11"/>
  <c r="AQ18" i="11"/>
  <c r="AN18" i="11"/>
  <c r="AM18" i="11"/>
  <c r="AJ18" i="11"/>
  <c r="AI18" i="11"/>
  <c r="AG18" i="11"/>
  <c r="AF18" i="11"/>
  <c r="AE18" i="11"/>
  <c r="AW18" i="11"/>
  <c r="AK18" i="11"/>
  <c r="BD17" i="11"/>
  <c r="BC17" i="11"/>
  <c r="AZ17" i="11"/>
  <c r="AY17" i="11"/>
  <c r="AV17" i="11"/>
  <c r="AU17" i="11"/>
  <c r="AR17" i="11"/>
  <c r="AQ17" i="11"/>
  <c r="AN17" i="11"/>
  <c r="AM17" i="11"/>
  <c r="AJ17" i="11"/>
  <c r="AI17" i="11"/>
  <c r="AG17" i="11"/>
  <c r="AF17" i="11"/>
  <c r="AE17" i="11"/>
  <c r="BE17" i="11"/>
  <c r="AW61" i="11"/>
  <c r="AK17" i="11"/>
  <c r="BD16" i="11"/>
  <c r="BC16" i="11"/>
  <c r="AZ16" i="11"/>
  <c r="AY16" i="11"/>
  <c r="AV16" i="11"/>
  <c r="AU16" i="11"/>
  <c r="AR16" i="11"/>
  <c r="AQ16" i="11"/>
  <c r="AN16" i="11"/>
  <c r="AM16" i="11"/>
  <c r="AJ16" i="11"/>
  <c r="AI16" i="11"/>
  <c r="AG16" i="11"/>
  <c r="AF16" i="11"/>
  <c r="AE16" i="11"/>
  <c r="AW60" i="11"/>
  <c r="BD15" i="11"/>
  <c r="BC15" i="11"/>
  <c r="AZ15" i="11"/>
  <c r="AY15" i="11"/>
  <c r="AV15" i="11"/>
  <c r="AU15" i="11"/>
  <c r="AR15" i="11"/>
  <c r="AQ15" i="11"/>
  <c r="AN15" i="11"/>
  <c r="AM15" i="11"/>
  <c r="AJ15" i="11"/>
  <c r="AI15" i="11"/>
  <c r="AG15" i="11"/>
  <c r="AF15" i="11"/>
  <c r="AE15" i="11"/>
  <c r="BA59" i="11"/>
  <c r="AS15" i="11"/>
  <c r="AA13" i="11"/>
  <c r="Z13" i="11"/>
  <c r="W13" i="11"/>
  <c r="V13" i="11"/>
  <c r="S13" i="11"/>
  <c r="R13" i="11"/>
  <c r="O13" i="11"/>
  <c r="N13" i="11"/>
  <c r="K13" i="11"/>
  <c r="J13" i="11"/>
  <c r="G13" i="11"/>
  <c r="F13" i="11"/>
  <c r="D13" i="11"/>
  <c r="C13" i="11"/>
  <c r="B13" i="11"/>
  <c r="H11" i="10"/>
  <c r="AB11" i="10"/>
  <c r="X11" i="10"/>
  <c r="T11" i="10"/>
  <c r="P11" i="10"/>
  <c r="AA11" i="10"/>
  <c r="Z11" i="10"/>
  <c r="W11" i="10"/>
  <c r="V11" i="10"/>
  <c r="S11" i="10"/>
  <c r="R11" i="10"/>
  <c r="O11" i="10"/>
  <c r="N11" i="10"/>
  <c r="L11" i="10"/>
  <c r="K11" i="10"/>
  <c r="J11" i="10"/>
  <c r="G11" i="10"/>
  <c r="F11" i="10"/>
  <c r="D11" i="10"/>
  <c r="C11" i="10"/>
  <c r="B11" i="10"/>
  <c r="AA175" i="9"/>
  <c r="Z175" i="9"/>
  <c r="W175" i="9"/>
  <c r="V175" i="9"/>
  <c r="S175" i="9"/>
  <c r="R175" i="9"/>
  <c r="O175" i="9"/>
  <c r="N175" i="9"/>
  <c r="K175" i="9"/>
  <c r="J175" i="9"/>
  <c r="G175" i="9"/>
  <c r="F175" i="9"/>
  <c r="D175" i="9"/>
  <c r="C175" i="9"/>
  <c r="B175" i="9"/>
  <c r="AA174" i="9"/>
  <c r="Z174" i="9"/>
  <c r="W174" i="9"/>
  <c r="V174" i="9"/>
  <c r="S174" i="9"/>
  <c r="R174" i="9"/>
  <c r="O174" i="9"/>
  <c r="N174" i="9"/>
  <c r="K174" i="9"/>
  <c r="J174" i="9"/>
  <c r="G174" i="9"/>
  <c r="F174" i="9"/>
  <c r="D174" i="9"/>
  <c r="C174" i="9"/>
  <c r="B174" i="9"/>
  <c r="AA170" i="9"/>
  <c r="Z170" i="9"/>
  <c r="W170" i="9"/>
  <c r="V170" i="9"/>
  <c r="S170" i="9"/>
  <c r="R170" i="9"/>
  <c r="O170" i="9"/>
  <c r="N170" i="9"/>
  <c r="K170" i="9"/>
  <c r="J170" i="9"/>
  <c r="G170" i="9"/>
  <c r="F170" i="9"/>
  <c r="D170" i="9"/>
  <c r="C170" i="9"/>
  <c r="B170" i="9"/>
  <c r="AA169" i="9"/>
  <c r="Z169" i="9"/>
  <c r="W169" i="9"/>
  <c r="V169" i="9"/>
  <c r="S169" i="9"/>
  <c r="R169" i="9"/>
  <c r="O169" i="9"/>
  <c r="N169" i="9"/>
  <c r="K169" i="9"/>
  <c r="J169" i="9"/>
  <c r="G169" i="9"/>
  <c r="F169" i="9"/>
  <c r="D169" i="9"/>
  <c r="C169" i="9"/>
  <c r="B169" i="9"/>
  <c r="AA168" i="9"/>
  <c r="Z168" i="9"/>
  <c r="W168" i="9"/>
  <c r="V168" i="9"/>
  <c r="T168" i="9"/>
  <c r="S168" i="9"/>
  <c r="R168" i="9"/>
  <c r="O168" i="9"/>
  <c r="N168" i="9"/>
  <c r="K168" i="9"/>
  <c r="J168" i="9"/>
  <c r="G168" i="9"/>
  <c r="F168" i="9"/>
  <c r="D168" i="9"/>
  <c r="C168" i="9"/>
  <c r="B168" i="9"/>
  <c r="X168" i="9"/>
  <c r="AB145" i="9"/>
  <c r="AA145" i="9"/>
  <c r="Z145" i="9"/>
  <c r="X145" i="9"/>
  <c r="W145" i="9"/>
  <c r="V145" i="9"/>
  <c r="T145" i="9"/>
  <c r="S145" i="9"/>
  <c r="R145" i="9"/>
  <c r="P145" i="9"/>
  <c r="O145" i="9"/>
  <c r="N145" i="9"/>
  <c r="L145" i="9"/>
  <c r="K145" i="9"/>
  <c r="J145" i="9"/>
  <c r="H145" i="9"/>
  <c r="G145" i="9"/>
  <c r="F145" i="9"/>
  <c r="D145" i="9"/>
  <c r="C145" i="9"/>
  <c r="B145" i="9"/>
  <c r="AA144" i="9"/>
  <c r="Z144" i="9"/>
  <c r="X144" i="9"/>
  <c r="W144" i="9"/>
  <c r="V144" i="9"/>
  <c r="T144" i="9"/>
  <c r="S144" i="9"/>
  <c r="R144" i="9"/>
  <c r="P144" i="9"/>
  <c r="O144" i="9"/>
  <c r="N144" i="9"/>
  <c r="L144" i="9"/>
  <c r="K144" i="9"/>
  <c r="J144" i="9"/>
  <c r="H144" i="9"/>
  <c r="G144" i="9"/>
  <c r="F144" i="9"/>
  <c r="D144" i="9"/>
  <c r="C144" i="9"/>
  <c r="B144" i="9"/>
  <c r="AB143" i="9"/>
  <c r="AA143" i="9"/>
  <c r="Z143" i="9"/>
  <c r="W143" i="9"/>
  <c r="V143" i="9"/>
  <c r="T143" i="9"/>
  <c r="S143" i="9"/>
  <c r="R143" i="9"/>
  <c r="O143" i="9"/>
  <c r="N143" i="9"/>
  <c r="L143" i="9"/>
  <c r="K143" i="9"/>
  <c r="J143" i="9"/>
  <c r="H143" i="9"/>
  <c r="G143" i="9"/>
  <c r="F143" i="9"/>
  <c r="D143" i="9"/>
  <c r="C143" i="9"/>
  <c r="B143" i="9"/>
  <c r="AA124" i="9"/>
  <c r="Z124" i="9"/>
  <c r="W124" i="9"/>
  <c r="V124" i="9"/>
  <c r="S124" i="9"/>
  <c r="R124" i="9"/>
  <c r="O124" i="9"/>
  <c r="N124" i="9"/>
  <c r="K124" i="9"/>
  <c r="J124" i="9"/>
  <c r="G124" i="9"/>
  <c r="F124" i="9"/>
  <c r="D124" i="9"/>
  <c r="C124" i="9"/>
  <c r="B124" i="9"/>
  <c r="AA123" i="9"/>
  <c r="Z123" i="9"/>
  <c r="W123" i="9"/>
  <c r="V123" i="9"/>
  <c r="S123" i="9"/>
  <c r="R123" i="9"/>
  <c r="O123" i="9"/>
  <c r="N123" i="9"/>
  <c r="K123" i="9"/>
  <c r="J123" i="9"/>
  <c r="G123" i="9"/>
  <c r="F123" i="9"/>
  <c r="D123" i="9"/>
  <c r="C123" i="9"/>
  <c r="B123" i="9"/>
  <c r="AA119" i="9"/>
  <c r="Z119" i="9"/>
  <c r="W119" i="9"/>
  <c r="V119" i="9"/>
  <c r="S119" i="9"/>
  <c r="R119" i="9"/>
  <c r="O119" i="9"/>
  <c r="N119" i="9"/>
  <c r="K119" i="9"/>
  <c r="J119" i="9"/>
  <c r="G119" i="9"/>
  <c r="F119" i="9"/>
  <c r="D119" i="9"/>
  <c r="C119" i="9"/>
  <c r="B119" i="9"/>
  <c r="AA118" i="9"/>
  <c r="Z118" i="9"/>
  <c r="W118" i="9"/>
  <c r="V118" i="9"/>
  <c r="S118" i="9"/>
  <c r="R118" i="9"/>
  <c r="O118" i="9"/>
  <c r="N118" i="9"/>
  <c r="K118" i="9"/>
  <c r="J118" i="9"/>
  <c r="G118" i="9"/>
  <c r="F118" i="9"/>
  <c r="D118" i="9"/>
  <c r="C118" i="9"/>
  <c r="B118" i="9"/>
  <c r="AA117" i="9"/>
  <c r="Z117" i="9"/>
  <c r="X117" i="9"/>
  <c r="W117" i="9"/>
  <c r="V117" i="9"/>
  <c r="S117" i="9"/>
  <c r="R117" i="9"/>
  <c r="O117" i="9"/>
  <c r="N117" i="9"/>
  <c r="K117" i="9"/>
  <c r="J117" i="9"/>
  <c r="G117" i="9"/>
  <c r="F117" i="9"/>
  <c r="D117" i="9"/>
  <c r="C117" i="9"/>
  <c r="B117" i="9"/>
  <c r="T117" i="9"/>
  <c r="P117" i="9"/>
  <c r="B91" i="9"/>
  <c r="AB94" i="9"/>
  <c r="AA94" i="9"/>
  <c r="Z94" i="9"/>
  <c r="W94" i="9"/>
  <c r="V94" i="9"/>
  <c r="S94" i="9"/>
  <c r="R94" i="9"/>
  <c r="O94" i="9"/>
  <c r="N94" i="9"/>
  <c r="L94" i="9"/>
  <c r="K94" i="9"/>
  <c r="J94" i="9"/>
  <c r="H94" i="9"/>
  <c r="G94" i="9"/>
  <c r="F94" i="9"/>
  <c r="D94" i="9"/>
  <c r="C94" i="9"/>
  <c r="B94" i="9"/>
  <c r="AA93" i="9"/>
  <c r="Z93" i="9"/>
  <c r="X93" i="9"/>
  <c r="W93" i="9"/>
  <c r="V93" i="9"/>
  <c r="T93" i="9"/>
  <c r="S93" i="9"/>
  <c r="R93" i="9"/>
  <c r="P93" i="9"/>
  <c r="O93" i="9"/>
  <c r="N93" i="9"/>
  <c r="K93" i="9"/>
  <c r="J93" i="9"/>
  <c r="H93" i="9"/>
  <c r="G93" i="9"/>
  <c r="F93" i="9"/>
  <c r="D93" i="9"/>
  <c r="C93" i="9"/>
  <c r="B93" i="9"/>
  <c r="AA92" i="9"/>
  <c r="Z92" i="9"/>
  <c r="X92" i="9"/>
  <c r="W92" i="9"/>
  <c r="V92" i="9"/>
  <c r="T92" i="9"/>
  <c r="S92" i="9"/>
  <c r="R92" i="9"/>
  <c r="O92" i="9"/>
  <c r="N92" i="9"/>
  <c r="L92" i="9"/>
  <c r="K92" i="9"/>
  <c r="J92" i="9"/>
  <c r="H92" i="9"/>
  <c r="G92" i="9"/>
  <c r="F92" i="9"/>
  <c r="D92" i="9"/>
  <c r="C92" i="9"/>
  <c r="B92" i="9"/>
  <c r="R10" i="3" s="1"/>
  <c r="V91" i="9"/>
  <c r="S91" i="9"/>
  <c r="AA73" i="9"/>
  <c r="Z73" i="9"/>
  <c r="W73" i="9"/>
  <c r="V73" i="9"/>
  <c r="S73" i="9"/>
  <c r="R73" i="9"/>
  <c r="O73" i="9"/>
  <c r="N73" i="9"/>
  <c r="K73" i="9"/>
  <c r="J73" i="9"/>
  <c r="G73" i="9"/>
  <c r="F73" i="9"/>
  <c r="D73" i="9"/>
  <c r="C73" i="9"/>
  <c r="B73" i="9"/>
  <c r="AA72" i="9"/>
  <c r="Z72" i="9"/>
  <c r="W72" i="9"/>
  <c r="V72" i="9"/>
  <c r="S72" i="9"/>
  <c r="R72" i="9"/>
  <c r="O72" i="9"/>
  <c r="N72" i="9"/>
  <c r="K72" i="9"/>
  <c r="J72" i="9"/>
  <c r="G72" i="9"/>
  <c r="F72" i="9"/>
  <c r="D72" i="9"/>
  <c r="C72" i="9"/>
  <c r="B72" i="9"/>
  <c r="AA68" i="9"/>
  <c r="Z68" i="9"/>
  <c r="W68" i="9"/>
  <c r="V68" i="9"/>
  <c r="S68" i="9"/>
  <c r="R68" i="9"/>
  <c r="O68" i="9"/>
  <c r="N68" i="9"/>
  <c r="K68" i="9"/>
  <c r="J68" i="9"/>
  <c r="G68" i="9"/>
  <c r="F68" i="9"/>
  <c r="D68" i="9"/>
  <c r="C68" i="9"/>
  <c r="B68" i="9"/>
  <c r="AA67" i="9"/>
  <c r="Z67" i="9"/>
  <c r="W67" i="9"/>
  <c r="V67" i="9"/>
  <c r="S67" i="9"/>
  <c r="R67" i="9"/>
  <c r="O67" i="9"/>
  <c r="N67" i="9"/>
  <c r="K67" i="9"/>
  <c r="J67" i="9"/>
  <c r="G67" i="9"/>
  <c r="F67" i="9"/>
  <c r="D67" i="9"/>
  <c r="C67" i="9"/>
  <c r="B67" i="9"/>
  <c r="AB66" i="9"/>
  <c r="AA66" i="9"/>
  <c r="Z66" i="9"/>
  <c r="W66" i="9"/>
  <c r="V66" i="9"/>
  <c r="S66" i="9"/>
  <c r="R66" i="9"/>
  <c r="O66" i="9"/>
  <c r="N66" i="9"/>
  <c r="K66" i="9"/>
  <c r="J66" i="9"/>
  <c r="G66" i="9"/>
  <c r="F66" i="9"/>
  <c r="D66" i="9"/>
  <c r="C66" i="9"/>
  <c r="B66" i="9"/>
  <c r="AB73" i="9"/>
  <c r="P73" i="9"/>
  <c r="L73" i="9"/>
  <c r="X72" i="9"/>
  <c r="L71" i="9"/>
  <c r="H72" i="9"/>
  <c r="B71" i="9"/>
  <c r="P68" i="9"/>
  <c r="L68" i="9"/>
  <c r="H68" i="9"/>
  <c r="AB169" i="9"/>
  <c r="X66" i="9"/>
  <c r="T66" i="9"/>
  <c r="P66" i="9"/>
  <c r="H66" i="9"/>
  <c r="Z40" i="9"/>
  <c r="G65" i="9"/>
  <c r="F65" i="9"/>
  <c r="O40" i="9"/>
  <c r="B40" i="9"/>
  <c r="W10" i="9"/>
  <c r="K10" i="9"/>
  <c r="AB13" i="9"/>
  <c r="AA13" i="9"/>
  <c r="Z13" i="9"/>
  <c r="X13" i="9"/>
  <c r="W13" i="9"/>
  <c r="V13" i="9"/>
  <c r="T13" i="9"/>
  <c r="S13" i="9"/>
  <c r="R13" i="9"/>
  <c r="P13" i="9"/>
  <c r="O13" i="9"/>
  <c r="N13" i="9"/>
  <c r="K13" i="9"/>
  <c r="J13" i="9"/>
  <c r="G13" i="9"/>
  <c r="F13" i="9"/>
  <c r="D13" i="9"/>
  <c r="C13" i="9"/>
  <c r="B13" i="9"/>
  <c r="AB12" i="9"/>
  <c r="AA12" i="9"/>
  <c r="Z12" i="9"/>
  <c r="X12" i="9"/>
  <c r="W12" i="9"/>
  <c r="V12" i="9"/>
  <c r="T12" i="9"/>
  <c r="S12" i="9"/>
  <c r="R12" i="9"/>
  <c r="P12" i="9"/>
  <c r="O12" i="9"/>
  <c r="N12" i="9"/>
  <c r="L12" i="9"/>
  <c r="K12" i="9"/>
  <c r="J12" i="9"/>
  <c r="G12" i="9"/>
  <c r="F12" i="9"/>
  <c r="D12" i="9"/>
  <c r="C12" i="9"/>
  <c r="B12" i="9"/>
  <c r="AA11" i="9"/>
  <c r="Z11" i="9"/>
  <c r="X11" i="9"/>
  <c r="W11" i="9"/>
  <c r="V11" i="9"/>
  <c r="T11" i="9"/>
  <c r="S11" i="9"/>
  <c r="R11" i="9"/>
  <c r="P11" i="9"/>
  <c r="O11" i="9"/>
  <c r="N11" i="9"/>
  <c r="L11" i="9"/>
  <c r="K11" i="9"/>
  <c r="J11" i="9"/>
  <c r="H11" i="9"/>
  <c r="G11" i="9"/>
  <c r="F11" i="9"/>
  <c r="D11" i="9"/>
  <c r="C11" i="9"/>
  <c r="B11" i="9"/>
  <c r="V10" i="9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B128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B123" i="8"/>
  <c r="B122" i="8"/>
  <c r="I120" i="8"/>
  <c r="H120" i="8"/>
  <c r="G120" i="8"/>
  <c r="Q119" i="8"/>
  <c r="P119" i="8"/>
  <c r="O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Q118" i="8"/>
  <c r="P118" i="8"/>
  <c r="O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B117" i="8"/>
  <c r="Q115" i="8"/>
  <c r="P115" i="8"/>
  <c r="O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Q114" i="8"/>
  <c r="P114" i="8"/>
  <c r="O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Q113" i="8"/>
  <c r="P113" i="8"/>
  <c r="O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B112" i="8"/>
  <c r="B111" i="8"/>
  <c r="B109" i="8"/>
  <c r="B108" i="8"/>
  <c r="B107" i="8"/>
  <c r="B106" i="8"/>
  <c r="B104" i="8"/>
  <c r="B103" i="8"/>
  <c r="B102" i="8"/>
  <c r="B101" i="8"/>
  <c r="B100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B84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B79" i="8"/>
  <c r="B78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Q75" i="8"/>
  <c r="P75" i="8"/>
  <c r="O75" i="8"/>
  <c r="M75" i="8"/>
  <c r="L75" i="8"/>
  <c r="K75" i="8"/>
  <c r="J75" i="8"/>
  <c r="I75" i="8"/>
  <c r="H75" i="8"/>
  <c r="G75" i="8"/>
  <c r="F75" i="8"/>
  <c r="E75" i="8"/>
  <c r="D75" i="8"/>
  <c r="C75" i="8"/>
  <c r="B75" i="8"/>
  <c r="Q74" i="8"/>
  <c r="P74" i="8"/>
  <c r="O74" i="8"/>
  <c r="M74" i="8"/>
  <c r="L74" i="8"/>
  <c r="K74" i="8"/>
  <c r="J74" i="8"/>
  <c r="I74" i="8"/>
  <c r="H74" i="8"/>
  <c r="G74" i="8"/>
  <c r="F74" i="8"/>
  <c r="E74" i="8"/>
  <c r="D74" i="8"/>
  <c r="C74" i="8"/>
  <c r="B74" i="8"/>
  <c r="B73" i="8"/>
  <c r="Q71" i="8"/>
  <c r="P71" i="8"/>
  <c r="O71" i="8"/>
  <c r="M71" i="8"/>
  <c r="L71" i="8"/>
  <c r="K71" i="8"/>
  <c r="J71" i="8"/>
  <c r="I71" i="8"/>
  <c r="H71" i="8"/>
  <c r="G71" i="8"/>
  <c r="F71" i="8"/>
  <c r="E71" i="8"/>
  <c r="D71" i="8"/>
  <c r="C71" i="8"/>
  <c r="B71" i="8"/>
  <c r="Q70" i="8"/>
  <c r="P70" i="8"/>
  <c r="O70" i="8"/>
  <c r="M70" i="8"/>
  <c r="L70" i="8"/>
  <c r="K70" i="8"/>
  <c r="J70" i="8"/>
  <c r="I70" i="8"/>
  <c r="H70" i="8"/>
  <c r="G70" i="8"/>
  <c r="F70" i="8"/>
  <c r="E70" i="8"/>
  <c r="D70" i="8"/>
  <c r="C70" i="8"/>
  <c r="B70" i="8"/>
  <c r="Q69" i="8"/>
  <c r="P69" i="8"/>
  <c r="O69" i="8"/>
  <c r="M69" i="8"/>
  <c r="L69" i="8"/>
  <c r="K69" i="8"/>
  <c r="J69" i="8"/>
  <c r="I69" i="8"/>
  <c r="H69" i="8"/>
  <c r="G69" i="8"/>
  <c r="F69" i="8"/>
  <c r="E69" i="8"/>
  <c r="D69" i="8"/>
  <c r="C69" i="8"/>
  <c r="B69" i="8"/>
  <c r="B68" i="8"/>
  <c r="B67" i="8"/>
  <c r="B65" i="8"/>
  <c r="B64" i="8"/>
  <c r="B63" i="8"/>
  <c r="B62" i="8"/>
  <c r="B60" i="8"/>
  <c r="B59" i="8"/>
  <c r="B58" i="8"/>
  <c r="B57" i="8"/>
  <c r="B56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B38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B33" i="8"/>
  <c r="B32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Q29" i="8"/>
  <c r="P29" i="8"/>
  <c r="O29" i="8"/>
  <c r="M29" i="8"/>
  <c r="L29" i="8"/>
  <c r="K29" i="8"/>
  <c r="J29" i="8"/>
  <c r="I29" i="8"/>
  <c r="H29" i="8"/>
  <c r="G29" i="8"/>
  <c r="F29" i="8"/>
  <c r="E29" i="8"/>
  <c r="D29" i="8"/>
  <c r="C29" i="8"/>
  <c r="B29" i="8"/>
  <c r="Q28" i="8"/>
  <c r="P28" i="8"/>
  <c r="O28" i="8"/>
  <c r="M28" i="8"/>
  <c r="L28" i="8"/>
  <c r="K28" i="8"/>
  <c r="J28" i="8"/>
  <c r="I28" i="8"/>
  <c r="H28" i="8"/>
  <c r="G28" i="8"/>
  <c r="F28" i="8"/>
  <c r="E28" i="8"/>
  <c r="D28" i="8"/>
  <c r="C28" i="8"/>
  <c r="B28" i="8"/>
  <c r="B27" i="8"/>
  <c r="Q25" i="8"/>
  <c r="P25" i="8"/>
  <c r="O25" i="8"/>
  <c r="M25" i="8"/>
  <c r="L25" i="8"/>
  <c r="K25" i="8"/>
  <c r="J25" i="8"/>
  <c r="I25" i="8"/>
  <c r="H25" i="8"/>
  <c r="G25" i="8"/>
  <c r="F25" i="8"/>
  <c r="E25" i="8"/>
  <c r="D25" i="8"/>
  <c r="C25" i="8"/>
  <c r="B25" i="8"/>
  <c r="Q24" i="8"/>
  <c r="P24" i="8"/>
  <c r="O24" i="8"/>
  <c r="M24" i="8"/>
  <c r="L24" i="8"/>
  <c r="K24" i="8"/>
  <c r="J24" i="8"/>
  <c r="I24" i="8"/>
  <c r="H24" i="8"/>
  <c r="G24" i="8"/>
  <c r="F24" i="8"/>
  <c r="E24" i="8"/>
  <c r="D24" i="8"/>
  <c r="C24" i="8"/>
  <c r="B24" i="8"/>
  <c r="Q23" i="8"/>
  <c r="P23" i="8"/>
  <c r="O23" i="8"/>
  <c r="M23" i="8"/>
  <c r="L23" i="8"/>
  <c r="K23" i="8"/>
  <c r="J23" i="8"/>
  <c r="I23" i="8"/>
  <c r="H23" i="8"/>
  <c r="G23" i="8"/>
  <c r="F23" i="8"/>
  <c r="E23" i="8"/>
  <c r="D23" i="8"/>
  <c r="C23" i="8"/>
  <c r="B23" i="8"/>
  <c r="B22" i="8"/>
  <c r="B21" i="8"/>
  <c r="B19" i="8"/>
  <c r="B18" i="8"/>
  <c r="B17" i="8"/>
  <c r="B16" i="8"/>
  <c r="B14" i="8"/>
  <c r="B13" i="8"/>
  <c r="B12" i="8"/>
  <c r="B11" i="8"/>
  <c r="B10" i="8"/>
  <c r="Q127" i="7"/>
  <c r="P127" i="7"/>
  <c r="O127" i="7"/>
  <c r="N127" i="7"/>
  <c r="M127" i="7"/>
  <c r="L127" i="7"/>
  <c r="K127" i="7"/>
  <c r="J127" i="7"/>
  <c r="I127" i="7"/>
  <c r="H127" i="7"/>
  <c r="G127" i="7"/>
  <c r="G105" i="7" s="1"/>
  <c r="F127" i="7"/>
  <c r="E127" i="7"/>
  <c r="D127" i="7"/>
  <c r="C127" i="7"/>
  <c r="B127" i="7"/>
  <c r="Q122" i="7"/>
  <c r="P122" i="7"/>
  <c r="P100" i="7" s="1"/>
  <c r="O122" i="7"/>
  <c r="O100" i="7" s="1"/>
  <c r="N122" i="7"/>
  <c r="M122" i="7"/>
  <c r="M121" i="7" s="1"/>
  <c r="L122" i="7"/>
  <c r="K122" i="7"/>
  <c r="K121" i="7" s="1"/>
  <c r="J122" i="7"/>
  <c r="I122" i="7"/>
  <c r="H122" i="7"/>
  <c r="H100" i="7" s="1"/>
  <c r="G122" i="7"/>
  <c r="G100" i="7" s="1"/>
  <c r="F122" i="7"/>
  <c r="E122" i="7"/>
  <c r="D122" i="7"/>
  <c r="C122" i="7"/>
  <c r="C121" i="7" s="1"/>
  <c r="B122" i="7"/>
  <c r="Q121" i="7"/>
  <c r="P121" i="7"/>
  <c r="N121" i="7"/>
  <c r="L121" i="7"/>
  <c r="J121" i="7"/>
  <c r="I121" i="7"/>
  <c r="F121" i="7"/>
  <c r="E121" i="7"/>
  <c r="D121" i="7"/>
  <c r="B121" i="7"/>
  <c r="N118" i="7"/>
  <c r="B118" i="7"/>
  <c r="B116" i="7" s="1"/>
  <c r="B105" i="7" s="1"/>
  <c r="N117" i="7"/>
  <c r="B117" i="7"/>
  <c r="Q116" i="7"/>
  <c r="P116" i="7"/>
  <c r="P110" i="7" s="1"/>
  <c r="P99" i="7" s="1"/>
  <c r="O116" i="7"/>
  <c r="N116" i="7"/>
  <c r="M116" i="7"/>
  <c r="L116" i="7"/>
  <c r="L105" i="7" s="1"/>
  <c r="K116" i="7"/>
  <c r="J116" i="7"/>
  <c r="I116" i="7"/>
  <c r="I105" i="7" s="1"/>
  <c r="H116" i="7"/>
  <c r="G116" i="7"/>
  <c r="F116" i="7"/>
  <c r="E116" i="7"/>
  <c r="E110" i="7" s="1"/>
  <c r="E99" i="7" s="1"/>
  <c r="D116" i="7"/>
  <c r="C116" i="7"/>
  <c r="N114" i="7"/>
  <c r="N103" i="7" s="1"/>
  <c r="B114" i="7"/>
  <c r="B103" i="7" s="1"/>
  <c r="N113" i="7"/>
  <c r="B113" i="7"/>
  <c r="N112" i="7"/>
  <c r="B112" i="7"/>
  <c r="Q111" i="7"/>
  <c r="P111" i="7"/>
  <c r="O111" i="7"/>
  <c r="N111" i="7"/>
  <c r="N100" i="7" s="1"/>
  <c r="M111" i="7"/>
  <c r="L111" i="7"/>
  <c r="L110" i="7" s="1"/>
  <c r="L99" i="7" s="1"/>
  <c r="K111" i="7"/>
  <c r="J111" i="7"/>
  <c r="I111" i="7"/>
  <c r="H111" i="7"/>
  <c r="G111" i="7"/>
  <c r="G110" i="7" s="1"/>
  <c r="F111" i="7"/>
  <c r="F100" i="7" s="1"/>
  <c r="E111" i="7"/>
  <c r="D111" i="7"/>
  <c r="C111" i="7"/>
  <c r="M110" i="7"/>
  <c r="M99" i="7" s="1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Q105" i="7"/>
  <c r="M105" i="7"/>
  <c r="K105" i="7"/>
  <c r="J105" i="7"/>
  <c r="E105" i="7"/>
  <c r="Q103" i="7"/>
  <c r="P103" i="7"/>
  <c r="O103" i="7"/>
  <c r="M103" i="7"/>
  <c r="L103" i="7"/>
  <c r="K103" i="7"/>
  <c r="J103" i="7"/>
  <c r="I103" i="7"/>
  <c r="H103" i="7"/>
  <c r="G103" i="7"/>
  <c r="F103" i="7"/>
  <c r="E103" i="7"/>
  <c r="D103" i="7"/>
  <c r="C103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Q100" i="7"/>
  <c r="M100" i="7"/>
  <c r="K100" i="7"/>
  <c r="J100" i="7"/>
  <c r="I100" i="7"/>
  <c r="E100" i="7"/>
  <c r="D100" i="7"/>
  <c r="C100" i="7"/>
  <c r="Q83" i="7"/>
  <c r="P83" i="7"/>
  <c r="O83" i="7"/>
  <c r="N83" i="7"/>
  <c r="M83" i="7"/>
  <c r="L83" i="7"/>
  <c r="K83" i="7"/>
  <c r="J83" i="7"/>
  <c r="I83" i="7"/>
  <c r="I61" i="7" s="1"/>
  <c r="H83" i="7"/>
  <c r="G83" i="7"/>
  <c r="F83" i="7"/>
  <c r="E83" i="7"/>
  <c r="D83" i="7"/>
  <c r="C83" i="7"/>
  <c r="B83" i="7"/>
  <c r="Q78" i="7"/>
  <c r="P78" i="7"/>
  <c r="P77" i="7" s="1"/>
  <c r="O78" i="7"/>
  <c r="N78" i="7"/>
  <c r="M78" i="7"/>
  <c r="M77" i="7" s="1"/>
  <c r="L78" i="7"/>
  <c r="L77" i="7" s="1"/>
  <c r="K78" i="7"/>
  <c r="J78" i="7"/>
  <c r="J77" i="7" s="1"/>
  <c r="I78" i="7"/>
  <c r="H78" i="7"/>
  <c r="H77" i="7" s="1"/>
  <c r="G78" i="7"/>
  <c r="F78" i="7"/>
  <c r="E78" i="7"/>
  <c r="E77" i="7" s="1"/>
  <c r="D78" i="7"/>
  <c r="D77" i="7" s="1"/>
  <c r="C78" i="7"/>
  <c r="B78" i="7"/>
  <c r="B77" i="7" s="1"/>
  <c r="O77" i="7"/>
  <c r="N77" i="7"/>
  <c r="K77" i="7"/>
  <c r="I77" i="7"/>
  <c r="G77" i="7"/>
  <c r="F77" i="7"/>
  <c r="C77" i="7"/>
  <c r="N74" i="7"/>
  <c r="B74" i="7"/>
  <c r="B72" i="7" s="1"/>
  <c r="N73" i="7"/>
  <c r="N72" i="7" s="1"/>
  <c r="B73" i="7"/>
  <c r="Q72" i="7"/>
  <c r="P72" i="7"/>
  <c r="O72" i="7"/>
  <c r="M72" i="7"/>
  <c r="L72" i="7"/>
  <c r="K72" i="7"/>
  <c r="K61" i="7" s="1"/>
  <c r="J72" i="7"/>
  <c r="I72" i="7"/>
  <c r="H72" i="7"/>
  <c r="G72" i="7"/>
  <c r="F72" i="7"/>
  <c r="E72" i="7"/>
  <c r="D72" i="7"/>
  <c r="C72" i="7"/>
  <c r="C61" i="7" s="1"/>
  <c r="N70" i="7"/>
  <c r="B70" i="7"/>
  <c r="N69" i="7"/>
  <c r="N58" i="7" s="1"/>
  <c r="B69" i="7"/>
  <c r="B58" i="7" s="1"/>
  <c r="N68" i="7"/>
  <c r="B68" i="7"/>
  <c r="B57" i="7" s="1"/>
  <c r="Q67" i="7"/>
  <c r="P67" i="7"/>
  <c r="P56" i="7" s="1"/>
  <c r="O67" i="7"/>
  <c r="O56" i="7" s="1"/>
  <c r="M67" i="7"/>
  <c r="M56" i="7" s="1"/>
  <c r="L67" i="7"/>
  <c r="L56" i="7" s="1"/>
  <c r="K67" i="7"/>
  <c r="J67" i="7"/>
  <c r="J66" i="7" s="1"/>
  <c r="I67" i="7"/>
  <c r="I66" i="7" s="1"/>
  <c r="I55" i="7" s="1"/>
  <c r="H67" i="7"/>
  <c r="H56" i="7" s="1"/>
  <c r="G67" i="7"/>
  <c r="F67" i="7"/>
  <c r="E67" i="7"/>
  <c r="E56" i="7" s="1"/>
  <c r="D67" i="7"/>
  <c r="D56" i="7" s="1"/>
  <c r="C67" i="7"/>
  <c r="Q66" i="7"/>
  <c r="F66" i="7"/>
  <c r="F55" i="7" s="1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Q61" i="7"/>
  <c r="G61" i="7"/>
  <c r="F61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Q58" i="7"/>
  <c r="P58" i="7"/>
  <c r="O58" i="7"/>
  <c r="M58" i="7"/>
  <c r="L58" i="7"/>
  <c r="K58" i="7"/>
  <c r="J58" i="7"/>
  <c r="I58" i="7"/>
  <c r="H58" i="7"/>
  <c r="G58" i="7"/>
  <c r="F58" i="7"/>
  <c r="E58" i="7"/>
  <c r="D58" i="7"/>
  <c r="C58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K56" i="7"/>
  <c r="C56" i="7"/>
  <c r="Q38" i="7"/>
  <c r="Q38" i="8" s="1"/>
  <c r="P38" i="7"/>
  <c r="O38" i="7"/>
  <c r="N38" i="7"/>
  <c r="N38" i="8" s="1"/>
  <c r="M38" i="7"/>
  <c r="L38" i="7"/>
  <c r="K38" i="7"/>
  <c r="K38" i="8" s="1"/>
  <c r="J38" i="7"/>
  <c r="J38" i="8" s="1"/>
  <c r="I38" i="7"/>
  <c r="I38" i="8" s="1"/>
  <c r="H38" i="7"/>
  <c r="G38" i="7"/>
  <c r="F38" i="7"/>
  <c r="F38" i="8" s="1"/>
  <c r="E38" i="7"/>
  <c r="D38" i="7"/>
  <c r="C38" i="7"/>
  <c r="C38" i="8" s="1"/>
  <c r="B38" i="7"/>
  <c r="Q33" i="7"/>
  <c r="Q33" i="8" s="1"/>
  <c r="P33" i="7"/>
  <c r="O33" i="7"/>
  <c r="N33" i="7"/>
  <c r="N33" i="8" s="1"/>
  <c r="M33" i="7"/>
  <c r="L33" i="7"/>
  <c r="K33" i="7"/>
  <c r="K33" i="8" s="1"/>
  <c r="J33" i="7"/>
  <c r="J33" i="8" s="1"/>
  <c r="I33" i="7"/>
  <c r="I33" i="8" s="1"/>
  <c r="H33" i="7"/>
  <c r="G33" i="7"/>
  <c r="F33" i="7"/>
  <c r="F33" i="8" s="1"/>
  <c r="E33" i="7"/>
  <c r="D33" i="7"/>
  <c r="C33" i="7"/>
  <c r="C33" i="8" s="1"/>
  <c r="B33" i="7"/>
  <c r="Q32" i="7"/>
  <c r="P32" i="7"/>
  <c r="O32" i="7"/>
  <c r="N32" i="7"/>
  <c r="M32" i="7"/>
  <c r="L32" i="7"/>
  <c r="K32" i="7"/>
  <c r="J32" i="7"/>
  <c r="H32" i="7"/>
  <c r="G32" i="7"/>
  <c r="F32" i="7"/>
  <c r="F32" i="8" s="1"/>
  <c r="E32" i="7"/>
  <c r="D32" i="7"/>
  <c r="C32" i="7"/>
  <c r="B32" i="7"/>
  <c r="N29" i="7"/>
  <c r="N29" i="8" s="1"/>
  <c r="B29" i="7"/>
  <c r="N28" i="7"/>
  <c r="N28" i="8" s="1"/>
  <c r="B28" i="7"/>
  <c r="B17" i="7" s="1"/>
  <c r="Q27" i="7"/>
  <c r="P27" i="7"/>
  <c r="O27" i="7"/>
  <c r="M27" i="7"/>
  <c r="M27" i="8" s="1"/>
  <c r="L27" i="7"/>
  <c r="K27" i="7"/>
  <c r="J27" i="7"/>
  <c r="I27" i="7"/>
  <c r="I16" i="7" s="1"/>
  <c r="H27" i="7"/>
  <c r="G27" i="7"/>
  <c r="F27" i="7"/>
  <c r="F27" i="8" s="1"/>
  <c r="E27" i="7"/>
  <c r="E27" i="8" s="1"/>
  <c r="D27" i="7"/>
  <c r="C27" i="7"/>
  <c r="B27" i="7"/>
  <c r="N25" i="7"/>
  <c r="B25" i="7"/>
  <c r="B14" i="7" s="1"/>
  <c r="N24" i="7"/>
  <c r="B24" i="7"/>
  <c r="N23" i="7"/>
  <c r="N23" i="8" s="1"/>
  <c r="B23" i="7"/>
  <c r="Q22" i="7"/>
  <c r="Q21" i="7" s="1"/>
  <c r="Q10" i="7" s="1"/>
  <c r="P22" i="7"/>
  <c r="P22" i="8" s="1"/>
  <c r="O22" i="7"/>
  <c r="O21" i="7" s="1"/>
  <c r="M22" i="7"/>
  <c r="L22" i="7"/>
  <c r="K22" i="7"/>
  <c r="K22" i="8" s="1"/>
  <c r="J22" i="7"/>
  <c r="I22" i="7"/>
  <c r="H22" i="7"/>
  <c r="H22" i="8" s="1"/>
  <c r="G22" i="7"/>
  <c r="F22" i="7"/>
  <c r="F21" i="7" s="1"/>
  <c r="F10" i="7" s="1"/>
  <c r="E22" i="7"/>
  <c r="D22" i="7"/>
  <c r="C22" i="7"/>
  <c r="C22" i="8" s="1"/>
  <c r="G21" i="7"/>
  <c r="Q19" i="7"/>
  <c r="P19" i="7"/>
  <c r="O19" i="7"/>
  <c r="O19" i="8" s="1"/>
  <c r="N19" i="7"/>
  <c r="N19" i="8" s="1"/>
  <c r="M19" i="7"/>
  <c r="L19" i="7"/>
  <c r="K19" i="7"/>
  <c r="K19" i="8" s="1"/>
  <c r="J19" i="7"/>
  <c r="J19" i="8" s="1"/>
  <c r="I19" i="7"/>
  <c r="H19" i="7"/>
  <c r="G19" i="7"/>
  <c r="G19" i="8" s="1"/>
  <c r="F19" i="7"/>
  <c r="F19" i="8" s="1"/>
  <c r="E19" i="7"/>
  <c r="D19" i="7"/>
  <c r="C19" i="7"/>
  <c r="C19" i="8" s="1"/>
  <c r="B19" i="7"/>
  <c r="Q18" i="7"/>
  <c r="P18" i="7"/>
  <c r="O18" i="7"/>
  <c r="O18" i="8" s="1"/>
  <c r="M18" i="7"/>
  <c r="L18" i="7"/>
  <c r="K18" i="7"/>
  <c r="K18" i="8" s="1"/>
  <c r="J18" i="7"/>
  <c r="J18" i="8" s="1"/>
  <c r="I18" i="7"/>
  <c r="H18" i="7"/>
  <c r="G18" i="7"/>
  <c r="G18" i="8" s="1"/>
  <c r="F18" i="7"/>
  <c r="F18" i="8" s="1"/>
  <c r="E18" i="7"/>
  <c r="D18" i="7"/>
  <c r="C18" i="7"/>
  <c r="C18" i="8" s="1"/>
  <c r="B18" i="7"/>
  <c r="Q17" i="7"/>
  <c r="P17" i="7"/>
  <c r="O17" i="7"/>
  <c r="O17" i="8" s="1"/>
  <c r="N17" i="7"/>
  <c r="N17" i="8" s="1"/>
  <c r="M17" i="7"/>
  <c r="L17" i="7"/>
  <c r="K17" i="7"/>
  <c r="K17" i="8" s="1"/>
  <c r="J17" i="7"/>
  <c r="J17" i="8" s="1"/>
  <c r="I17" i="7"/>
  <c r="H17" i="7"/>
  <c r="G17" i="7"/>
  <c r="G17" i="8" s="1"/>
  <c r="F17" i="7"/>
  <c r="F17" i="8" s="1"/>
  <c r="E17" i="7"/>
  <c r="D17" i="7"/>
  <c r="C17" i="7"/>
  <c r="C17" i="8" s="1"/>
  <c r="Q16" i="7"/>
  <c r="O16" i="7"/>
  <c r="L16" i="7"/>
  <c r="K16" i="7"/>
  <c r="H16" i="7"/>
  <c r="G16" i="7"/>
  <c r="D16" i="7"/>
  <c r="C16" i="7"/>
  <c r="Q14" i="7"/>
  <c r="P14" i="7"/>
  <c r="O14" i="7"/>
  <c r="N14" i="7"/>
  <c r="M14" i="7"/>
  <c r="M14" i="8" s="1"/>
  <c r="L14" i="7"/>
  <c r="K14" i="7"/>
  <c r="J14" i="7"/>
  <c r="I14" i="7"/>
  <c r="H14" i="7"/>
  <c r="G14" i="7"/>
  <c r="F14" i="7"/>
  <c r="F14" i="8" s="1"/>
  <c r="E14" i="7"/>
  <c r="E14" i="8" s="1"/>
  <c r="D14" i="7"/>
  <c r="C14" i="7"/>
  <c r="Q13" i="7"/>
  <c r="P13" i="7"/>
  <c r="O13" i="7"/>
  <c r="N13" i="7"/>
  <c r="M13" i="7"/>
  <c r="L13" i="7"/>
  <c r="K13" i="7"/>
  <c r="J13" i="7"/>
  <c r="I13" i="7"/>
  <c r="H13" i="7"/>
  <c r="G13" i="7"/>
  <c r="F13" i="7"/>
  <c r="F13" i="8" s="1"/>
  <c r="E13" i="7"/>
  <c r="D13" i="7"/>
  <c r="C13" i="7"/>
  <c r="Q12" i="7"/>
  <c r="P12" i="7"/>
  <c r="O12" i="7"/>
  <c r="M12" i="7"/>
  <c r="L12" i="7"/>
  <c r="K12" i="7"/>
  <c r="K12" i="8" s="1"/>
  <c r="J12" i="7"/>
  <c r="I12" i="7"/>
  <c r="H12" i="7"/>
  <c r="G12" i="7"/>
  <c r="F12" i="7"/>
  <c r="F12" i="8" s="1"/>
  <c r="E12" i="7"/>
  <c r="D12" i="7"/>
  <c r="C12" i="7"/>
  <c r="C12" i="8" s="1"/>
  <c r="B12" i="7"/>
  <c r="P11" i="7"/>
  <c r="O11" i="7"/>
  <c r="M11" i="7"/>
  <c r="L11" i="7"/>
  <c r="K11" i="7"/>
  <c r="K11" i="8" s="1"/>
  <c r="H11" i="7"/>
  <c r="G11" i="7"/>
  <c r="F11" i="7"/>
  <c r="E11" i="7"/>
  <c r="D11" i="7"/>
  <c r="C11" i="7"/>
  <c r="C11" i="8" s="1"/>
  <c r="G10" i="7"/>
  <c r="Q24" i="6"/>
  <c r="Q46" i="6" s="1"/>
  <c r="P24" i="6"/>
  <c r="P47" i="6" s="1"/>
  <c r="O24" i="6"/>
  <c r="O48" i="6" s="1"/>
  <c r="N24" i="6"/>
  <c r="N48" i="6" s="1"/>
  <c r="M24" i="6"/>
  <c r="M48" i="6" s="1"/>
  <c r="L24" i="6"/>
  <c r="L47" i="6" s="1"/>
  <c r="K24" i="6"/>
  <c r="K48" i="6" s="1"/>
  <c r="J24" i="6"/>
  <c r="J48" i="6" s="1"/>
  <c r="I24" i="6"/>
  <c r="I46" i="6" s="1"/>
  <c r="H24" i="6"/>
  <c r="H47" i="6" s="1"/>
  <c r="G24" i="6"/>
  <c r="G48" i="6" s="1"/>
  <c r="F24" i="6"/>
  <c r="F48" i="6" s="1"/>
  <c r="E24" i="6"/>
  <c r="E48" i="6" s="1"/>
  <c r="D24" i="6"/>
  <c r="D47" i="6" s="1"/>
  <c r="C24" i="6"/>
  <c r="C48" i="6" s="1"/>
  <c r="B24" i="6"/>
  <c r="B48" i="6" s="1"/>
  <c r="B22" i="6"/>
  <c r="B21" i="6"/>
  <c r="B20" i="6"/>
  <c r="Q19" i="6"/>
  <c r="Q43" i="6" s="1"/>
  <c r="P19" i="6"/>
  <c r="P43" i="6" s="1"/>
  <c r="O19" i="6"/>
  <c r="O42" i="6" s="1"/>
  <c r="N19" i="6"/>
  <c r="N43" i="6" s="1"/>
  <c r="M19" i="6"/>
  <c r="M43" i="6" s="1"/>
  <c r="L19" i="6"/>
  <c r="L41" i="6" s="1"/>
  <c r="K19" i="6"/>
  <c r="K42" i="6" s="1"/>
  <c r="J19" i="6"/>
  <c r="J43" i="6" s="1"/>
  <c r="I19" i="6"/>
  <c r="I43" i="6" s="1"/>
  <c r="H19" i="6"/>
  <c r="H43" i="6" s="1"/>
  <c r="G19" i="6"/>
  <c r="G42" i="6" s="1"/>
  <c r="F19" i="6"/>
  <c r="F43" i="6" s="1"/>
  <c r="E19" i="6"/>
  <c r="E43" i="6" s="1"/>
  <c r="D19" i="6"/>
  <c r="D41" i="6" s="1"/>
  <c r="C19" i="6"/>
  <c r="C42" i="6" s="1"/>
  <c r="N17" i="6"/>
  <c r="N12" i="6" s="1"/>
  <c r="B17" i="6"/>
  <c r="N16" i="6"/>
  <c r="N11" i="6" s="1"/>
  <c r="B16" i="6"/>
  <c r="N15" i="6"/>
  <c r="B15" i="6"/>
  <c r="Q14" i="6"/>
  <c r="Q38" i="6" s="1"/>
  <c r="P14" i="6"/>
  <c r="P36" i="6" s="1"/>
  <c r="O14" i="6"/>
  <c r="O36" i="6" s="1"/>
  <c r="M14" i="6"/>
  <c r="M38" i="6" s="1"/>
  <c r="L14" i="6"/>
  <c r="L38" i="6" s="1"/>
  <c r="K14" i="6"/>
  <c r="J14" i="6"/>
  <c r="J37" i="6" s="1"/>
  <c r="I14" i="6"/>
  <c r="I38" i="6" s="1"/>
  <c r="H14" i="6"/>
  <c r="H36" i="6" s="1"/>
  <c r="G14" i="6"/>
  <c r="G36" i="6" s="1"/>
  <c r="F14" i="6"/>
  <c r="F37" i="6" s="1"/>
  <c r="E14" i="6"/>
  <c r="E38" i="6" s="1"/>
  <c r="D14" i="6"/>
  <c r="D38" i="6" s="1"/>
  <c r="C14" i="6"/>
  <c r="Q12" i="6"/>
  <c r="P12" i="6"/>
  <c r="O12" i="6"/>
  <c r="M12" i="6"/>
  <c r="L12" i="6"/>
  <c r="K12" i="6"/>
  <c r="J12" i="6"/>
  <c r="I12" i="6"/>
  <c r="H12" i="6"/>
  <c r="G12" i="6"/>
  <c r="F12" i="6"/>
  <c r="E12" i="6"/>
  <c r="D12" i="6"/>
  <c r="C12" i="6"/>
  <c r="Q11" i="6"/>
  <c r="P11" i="6"/>
  <c r="O11" i="6"/>
  <c r="M11" i="6"/>
  <c r="L11" i="6"/>
  <c r="K11" i="6"/>
  <c r="J11" i="6"/>
  <c r="I11" i="6"/>
  <c r="H11" i="6"/>
  <c r="G11" i="6"/>
  <c r="F11" i="6"/>
  <c r="E11" i="6"/>
  <c r="D11" i="6"/>
  <c r="C11" i="6"/>
  <c r="Q10" i="6"/>
  <c r="P10" i="6"/>
  <c r="O10" i="6"/>
  <c r="M10" i="6"/>
  <c r="L10" i="6"/>
  <c r="K10" i="6"/>
  <c r="J10" i="6"/>
  <c r="I10" i="6"/>
  <c r="H10" i="6"/>
  <c r="G10" i="6"/>
  <c r="F10" i="6"/>
  <c r="E10" i="6"/>
  <c r="D10" i="6"/>
  <c r="C10" i="6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Q9" i="5"/>
  <c r="Q39" i="5" s="1"/>
  <c r="P9" i="5"/>
  <c r="O9" i="5"/>
  <c r="O39" i="5" s="1"/>
  <c r="N9" i="5"/>
  <c r="N39" i="5" s="1"/>
  <c r="M9" i="5"/>
  <c r="M39" i="5" s="1"/>
  <c r="L9" i="5"/>
  <c r="L39" i="5" s="1"/>
  <c r="K9" i="5"/>
  <c r="K39" i="5" s="1"/>
  <c r="J9" i="5"/>
  <c r="J39" i="5" s="1"/>
  <c r="I9" i="5"/>
  <c r="I39" i="5" s="1"/>
  <c r="H9" i="5"/>
  <c r="H39" i="5" s="1"/>
  <c r="G9" i="5"/>
  <c r="F9" i="5"/>
  <c r="F39" i="5" s="1"/>
  <c r="E9" i="5"/>
  <c r="E39" i="5" s="1"/>
  <c r="D9" i="5"/>
  <c r="D39" i="5" s="1"/>
  <c r="C9" i="5"/>
  <c r="C39" i="5" s="1"/>
  <c r="B9" i="5"/>
  <c r="B39" i="5" s="1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Q33" i="4"/>
  <c r="P33" i="4"/>
  <c r="O33" i="4"/>
  <c r="O32" i="4" s="1"/>
  <c r="N33" i="4"/>
  <c r="N79" i="4" s="1"/>
  <c r="M33" i="4"/>
  <c r="L33" i="4"/>
  <c r="K33" i="4"/>
  <c r="K32" i="4" s="1"/>
  <c r="J33" i="4"/>
  <c r="J32" i="4" s="1"/>
  <c r="I33" i="4"/>
  <c r="H33" i="4"/>
  <c r="H32" i="4" s="1"/>
  <c r="G33" i="4"/>
  <c r="G32" i="4" s="1"/>
  <c r="F33" i="4"/>
  <c r="F79" i="4" s="1"/>
  <c r="E33" i="4"/>
  <c r="E32" i="4" s="1"/>
  <c r="D33" i="4"/>
  <c r="C33" i="4"/>
  <c r="B33" i="4"/>
  <c r="B32" i="4" s="1"/>
  <c r="Q32" i="4"/>
  <c r="M32" i="4"/>
  <c r="L32" i="4"/>
  <c r="I32" i="4"/>
  <c r="D32" i="4"/>
  <c r="C32" i="4"/>
  <c r="B30" i="4"/>
  <c r="B29" i="4"/>
  <c r="B28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5" i="4"/>
  <c r="B23" i="4"/>
  <c r="Q22" i="4"/>
  <c r="Q21" i="4" s="1"/>
  <c r="P22" i="4"/>
  <c r="O22" i="4"/>
  <c r="N22" i="4"/>
  <c r="M22" i="4"/>
  <c r="L22" i="4"/>
  <c r="K22" i="4"/>
  <c r="J22" i="4"/>
  <c r="I22" i="4"/>
  <c r="H22" i="4"/>
  <c r="G22" i="4"/>
  <c r="F22" i="4"/>
  <c r="F21" i="4" s="1"/>
  <c r="E22" i="4"/>
  <c r="D22" i="4"/>
  <c r="C22" i="4"/>
  <c r="M21" i="4"/>
  <c r="B19" i="4"/>
  <c r="B18" i="4"/>
  <c r="B17" i="4"/>
  <c r="Q16" i="4"/>
  <c r="P16" i="4"/>
  <c r="O16" i="4"/>
  <c r="N16" i="4"/>
  <c r="N10" i="4" s="1"/>
  <c r="M16" i="4"/>
  <c r="L16" i="4"/>
  <c r="K16" i="4"/>
  <c r="J16" i="4"/>
  <c r="I16" i="4"/>
  <c r="H16" i="4"/>
  <c r="G16" i="4"/>
  <c r="F16" i="4"/>
  <c r="F10" i="4" s="1"/>
  <c r="E16" i="4"/>
  <c r="D16" i="4"/>
  <c r="C16" i="4"/>
  <c r="B14" i="4"/>
  <c r="B13" i="4"/>
  <c r="B12" i="4"/>
  <c r="Q11" i="4"/>
  <c r="P11" i="4"/>
  <c r="O11" i="4"/>
  <c r="N11" i="4"/>
  <c r="M11" i="4"/>
  <c r="L11" i="4"/>
  <c r="K11" i="4"/>
  <c r="K57" i="4" s="1"/>
  <c r="J11" i="4"/>
  <c r="I11" i="4"/>
  <c r="I10" i="4" s="1"/>
  <c r="H11" i="4"/>
  <c r="G11" i="4"/>
  <c r="F11" i="4"/>
  <c r="E11" i="4"/>
  <c r="D11" i="4"/>
  <c r="C11" i="4"/>
  <c r="C57" i="4" s="1"/>
  <c r="B41" i="3"/>
  <c r="B40" i="3"/>
  <c r="B39" i="3"/>
  <c r="O35" i="3"/>
  <c r="Q23" i="3"/>
  <c r="P23" i="3"/>
  <c r="O23" i="3"/>
  <c r="O46" i="3" s="1"/>
  <c r="N23" i="3"/>
  <c r="M23" i="3"/>
  <c r="L23" i="3"/>
  <c r="K23" i="3"/>
  <c r="K45" i="3" s="1"/>
  <c r="J23" i="3"/>
  <c r="I23" i="3"/>
  <c r="H23" i="3"/>
  <c r="G23" i="3"/>
  <c r="G45" i="3" s="1"/>
  <c r="F23" i="3"/>
  <c r="E23" i="3"/>
  <c r="D23" i="3"/>
  <c r="C23" i="3"/>
  <c r="C45" i="3" s="1"/>
  <c r="B23" i="3"/>
  <c r="Q18" i="3"/>
  <c r="P18" i="3"/>
  <c r="O18" i="3"/>
  <c r="O39" i="3" s="1"/>
  <c r="N18" i="3"/>
  <c r="M18" i="3"/>
  <c r="L18" i="3"/>
  <c r="K18" i="3"/>
  <c r="K41" i="3" s="1"/>
  <c r="J18" i="3"/>
  <c r="I18" i="3"/>
  <c r="H18" i="3"/>
  <c r="G18" i="3"/>
  <c r="G41" i="3" s="1"/>
  <c r="F18" i="3"/>
  <c r="E18" i="3"/>
  <c r="D18" i="3"/>
  <c r="C18" i="3"/>
  <c r="C39" i="3" s="1"/>
  <c r="Q13" i="3"/>
  <c r="P13" i="3"/>
  <c r="P8" i="3" s="1"/>
  <c r="O13" i="3"/>
  <c r="O36" i="3" s="1"/>
  <c r="N13" i="3"/>
  <c r="M13" i="3"/>
  <c r="L13" i="3"/>
  <c r="K13" i="3"/>
  <c r="K36" i="3" s="1"/>
  <c r="J13" i="3"/>
  <c r="J8" i="3" s="1"/>
  <c r="I13" i="3"/>
  <c r="H13" i="3"/>
  <c r="G13" i="3"/>
  <c r="G36" i="3" s="1"/>
  <c r="F13" i="3"/>
  <c r="F8" i="3" s="1"/>
  <c r="E13" i="3"/>
  <c r="D13" i="3"/>
  <c r="C13" i="3"/>
  <c r="C36" i="3" s="1"/>
  <c r="B13" i="3"/>
  <c r="B34" i="3" s="1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H8" i="3"/>
  <c r="K52" i="2"/>
  <c r="H52" i="2"/>
  <c r="K51" i="2"/>
  <c r="C51" i="2"/>
  <c r="P50" i="2"/>
  <c r="C50" i="2"/>
  <c r="O47" i="2"/>
  <c r="N47" i="2"/>
  <c r="B47" i="2"/>
  <c r="O46" i="2"/>
  <c r="N46" i="2"/>
  <c r="B46" i="2"/>
  <c r="O45" i="2"/>
  <c r="N45" i="2"/>
  <c r="N44" i="2" s="1"/>
  <c r="B45" i="2"/>
  <c r="Q44" i="2"/>
  <c r="Q52" i="2" s="1"/>
  <c r="P44" i="2"/>
  <c r="P51" i="2" s="1"/>
  <c r="M44" i="2"/>
  <c r="M52" i="2" s="1"/>
  <c r="L44" i="2"/>
  <c r="L52" i="2" s="1"/>
  <c r="K44" i="2"/>
  <c r="K50" i="2" s="1"/>
  <c r="J44" i="2"/>
  <c r="J52" i="2" s="1"/>
  <c r="I44" i="2"/>
  <c r="I52" i="2" s="1"/>
  <c r="H44" i="2"/>
  <c r="H50" i="2" s="1"/>
  <c r="G44" i="2"/>
  <c r="G52" i="2" s="1"/>
  <c r="F44" i="2"/>
  <c r="F52" i="2" s="1"/>
  <c r="E44" i="2"/>
  <c r="E52" i="2" s="1"/>
  <c r="D44" i="2"/>
  <c r="D52" i="2" s="1"/>
  <c r="C44" i="2"/>
  <c r="C52" i="2" s="1"/>
  <c r="N35" i="2"/>
  <c r="N34" i="2"/>
  <c r="N33" i="2"/>
  <c r="Q32" i="2"/>
  <c r="Q38" i="2" s="1"/>
  <c r="P32" i="2"/>
  <c r="P38" i="2" s="1"/>
  <c r="O32" i="2"/>
  <c r="O39" i="2" s="1"/>
  <c r="M32" i="2"/>
  <c r="M40" i="2" s="1"/>
  <c r="L32" i="2"/>
  <c r="L39" i="2" s="1"/>
  <c r="K32" i="2"/>
  <c r="K40" i="2" s="1"/>
  <c r="N28" i="2"/>
  <c r="D28" i="2"/>
  <c r="C28" i="2"/>
  <c r="K27" i="2"/>
  <c r="G27" i="2"/>
  <c r="C27" i="2"/>
  <c r="L26" i="2"/>
  <c r="J26" i="2"/>
  <c r="D26" i="2"/>
  <c r="Q20" i="2"/>
  <c r="Q27" i="2" s="1"/>
  <c r="P20" i="2"/>
  <c r="P26" i="2" s="1"/>
  <c r="O20" i="2"/>
  <c r="O26" i="2" s="1"/>
  <c r="N20" i="2"/>
  <c r="N27" i="2" s="1"/>
  <c r="M20" i="2"/>
  <c r="M26" i="2" s="1"/>
  <c r="L20" i="2"/>
  <c r="L27" i="2" s="1"/>
  <c r="K20" i="2"/>
  <c r="K26" i="2" s="1"/>
  <c r="J20" i="2"/>
  <c r="J28" i="2" s="1"/>
  <c r="I20" i="2"/>
  <c r="I27" i="2" s="1"/>
  <c r="H20" i="2"/>
  <c r="H26" i="2" s="1"/>
  <c r="G20" i="2"/>
  <c r="G26" i="2" s="1"/>
  <c r="F20" i="2"/>
  <c r="F26" i="2" s="1"/>
  <c r="E20" i="2"/>
  <c r="E26" i="2" s="1"/>
  <c r="D20" i="2"/>
  <c r="D27" i="2" s="1"/>
  <c r="C20" i="2"/>
  <c r="C26" i="2" s="1"/>
  <c r="B20" i="2"/>
  <c r="P17" i="2"/>
  <c r="H17" i="2"/>
  <c r="P16" i="2"/>
  <c r="O16" i="2"/>
  <c r="H16" i="2"/>
  <c r="D16" i="2"/>
  <c r="K15" i="2"/>
  <c r="G15" i="2"/>
  <c r="C15" i="2"/>
  <c r="Q9" i="2"/>
  <c r="Q16" i="2" s="1"/>
  <c r="P9" i="2"/>
  <c r="P15" i="2" s="1"/>
  <c r="O9" i="2"/>
  <c r="O17" i="2" s="1"/>
  <c r="N9" i="2"/>
  <c r="N16" i="2" s="1"/>
  <c r="M9" i="2"/>
  <c r="M15" i="2" s="1"/>
  <c r="L9" i="2"/>
  <c r="L15" i="2" s="1"/>
  <c r="K9" i="2"/>
  <c r="K16" i="2" s="1"/>
  <c r="J9" i="2"/>
  <c r="J15" i="2" s="1"/>
  <c r="I9" i="2"/>
  <c r="I16" i="2" s="1"/>
  <c r="H9" i="2"/>
  <c r="H15" i="2" s="1"/>
  <c r="G9" i="2"/>
  <c r="G17" i="2" s="1"/>
  <c r="F9" i="2"/>
  <c r="F16" i="2" s="1"/>
  <c r="E9" i="2"/>
  <c r="E15" i="2" s="1"/>
  <c r="D9" i="2"/>
  <c r="D15" i="2" s="1"/>
  <c r="C9" i="2"/>
  <c r="C16" i="2" s="1"/>
  <c r="B9" i="2"/>
  <c r="BD13" i="21" l="1"/>
  <c r="AZ13" i="21"/>
  <c r="AQ13" i="21"/>
  <c r="AJ13" i="21"/>
  <c r="AZ13" i="29"/>
  <c r="AJ13" i="29"/>
  <c r="AI13" i="21"/>
  <c r="AY13" i="21"/>
  <c r="AN13" i="29"/>
  <c r="BD13" i="29"/>
  <c r="AU13" i="21"/>
  <c r="AN59" i="25"/>
  <c r="BD59" i="25"/>
  <c r="N14" i="8"/>
  <c r="E21" i="7"/>
  <c r="E10" i="7" s="1"/>
  <c r="D22" i="8"/>
  <c r="L22" i="8"/>
  <c r="N27" i="7"/>
  <c r="N27" i="8" s="1"/>
  <c r="J32" i="8"/>
  <c r="H105" i="7"/>
  <c r="W34" i="23"/>
  <c r="AJ13" i="25"/>
  <c r="AZ13" i="25"/>
  <c r="C22" i="38"/>
  <c r="F15" i="2"/>
  <c r="G16" i="2"/>
  <c r="K17" i="2"/>
  <c r="N26" i="2"/>
  <c r="O27" i="2"/>
  <c r="K38" i="2"/>
  <c r="N52" i="2"/>
  <c r="F51" i="2"/>
  <c r="P52" i="2"/>
  <c r="B19" i="6"/>
  <c r="N13" i="8"/>
  <c r="E22" i="8"/>
  <c r="M22" i="8"/>
  <c r="N24" i="8"/>
  <c r="G27" i="8"/>
  <c r="O27" i="8"/>
  <c r="C32" i="8"/>
  <c r="K32" i="8"/>
  <c r="B63" i="7"/>
  <c r="C66" i="7"/>
  <c r="C55" i="7" s="1"/>
  <c r="N67" i="7"/>
  <c r="N66" i="7" s="1"/>
  <c r="N55" i="7" s="1"/>
  <c r="B67" i="7"/>
  <c r="F56" i="7"/>
  <c r="N56" i="7"/>
  <c r="N61" i="7"/>
  <c r="B107" i="7"/>
  <c r="H110" i="7"/>
  <c r="K32" i="15"/>
  <c r="AA32" i="15"/>
  <c r="N33" i="15"/>
  <c r="AR13" i="21"/>
  <c r="D32" i="31"/>
  <c r="N8" i="3"/>
  <c r="Q26" i="2"/>
  <c r="O38" i="2"/>
  <c r="H51" i="2"/>
  <c r="Q10" i="4"/>
  <c r="N12" i="7"/>
  <c r="N12" i="8" s="1"/>
  <c r="H14" i="8"/>
  <c r="P14" i="8"/>
  <c r="F22" i="8"/>
  <c r="N22" i="7"/>
  <c r="H27" i="8"/>
  <c r="P27" i="8"/>
  <c r="D32" i="8"/>
  <c r="L32" i="8"/>
  <c r="D33" i="8"/>
  <c r="L33" i="8"/>
  <c r="D38" i="8"/>
  <c r="L38" i="8"/>
  <c r="G66" i="7"/>
  <c r="G55" i="7" s="1"/>
  <c r="J61" i="7"/>
  <c r="O61" i="7"/>
  <c r="I110" i="7"/>
  <c r="I99" i="7" s="1"/>
  <c r="C110" i="7"/>
  <c r="C99" i="7" s="1"/>
  <c r="K110" i="7"/>
  <c r="K99" i="7" s="1"/>
  <c r="J32" i="23"/>
  <c r="I32" i="7"/>
  <c r="I32" i="8" s="1"/>
  <c r="O45" i="3"/>
  <c r="I15" i="2"/>
  <c r="Q17" i="2"/>
  <c r="K39" i="2"/>
  <c r="H13" i="8"/>
  <c r="P13" i="8"/>
  <c r="N18" i="7"/>
  <c r="N18" i="8" s="1"/>
  <c r="K21" i="7"/>
  <c r="N25" i="8"/>
  <c r="I27" i="8"/>
  <c r="Q27" i="8"/>
  <c r="E32" i="8"/>
  <c r="M32" i="8"/>
  <c r="E33" i="8"/>
  <c r="M33" i="8"/>
  <c r="E38" i="8"/>
  <c r="M38" i="8"/>
  <c r="M66" i="7"/>
  <c r="M55" i="7" s="1"/>
  <c r="D110" i="7"/>
  <c r="D99" i="7" s="1"/>
  <c r="AV13" i="21"/>
  <c r="AM13" i="29"/>
  <c r="BC13" i="29"/>
  <c r="G32" i="31"/>
  <c r="Q15" i="2"/>
  <c r="C21" i="7"/>
  <c r="C10" i="7" s="1"/>
  <c r="H12" i="8"/>
  <c r="P12" i="8"/>
  <c r="M16" i="7"/>
  <c r="M21" i="7"/>
  <c r="B16" i="7"/>
  <c r="N32" i="8"/>
  <c r="D66" i="7"/>
  <c r="L66" i="7"/>
  <c r="B61" i="7"/>
  <c r="I56" i="7"/>
  <c r="Q56" i="7"/>
  <c r="C32" i="15"/>
  <c r="R32" i="15"/>
  <c r="D33" i="15"/>
  <c r="S33" i="15"/>
  <c r="F34" i="15"/>
  <c r="V34" i="15"/>
  <c r="L16" i="2"/>
  <c r="F27" i="2"/>
  <c r="F28" i="2"/>
  <c r="P39" i="2"/>
  <c r="F50" i="2"/>
  <c r="I11" i="7"/>
  <c r="Q11" i="7"/>
  <c r="J55" i="7"/>
  <c r="E66" i="7"/>
  <c r="E55" i="7" s="1"/>
  <c r="M61" i="7"/>
  <c r="B111" i="7"/>
  <c r="I17" i="2"/>
  <c r="N15" i="2"/>
  <c r="K28" i="2"/>
  <c r="O15" i="2"/>
  <c r="C17" i="2"/>
  <c r="I26" i="2"/>
  <c r="J27" i="2"/>
  <c r="L28" i="2"/>
  <c r="N32" i="2"/>
  <c r="M8" i="3"/>
  <c r="M29" i="3" s="1"/>
  <c r="G40" i="3"/>
  <c r="G57" i="4"/>
  <c r="O57" i="4"/>
  <c r="E62" i="4"/>
  <c r="M62" i="4"/>
  <c r="P21" i="4"/>
  <c r="J11" i="7"/>
  <c r="E16" i="7"/>
  <c r="P16" i="7"/>
  <c r="L100" i="7"/>
  <c r="O110" i="7"/>
  <c r="AM13" i="21"/>
  <c r="BC13" i="21"/>
  <c r="AR13" i="29"/>
  <c r="S32" i="35"/>
  <c r="C20" i="38"/>
  <c r="K10" i="4"/>
  <c r="B60" i="4"/>
  <c r="J62" i="4"/>
  <c r="B63" i="4"/>
  <c r="L68" i="4"/>
  <c r="M10" i="4"/>
  <c r="G62" i="4"/>
  <c r="O62" i="4"/>
  <c r="I68" i="4"/>
  <c r="Q68" i="4"/>
  <c r="H21" i="4"/>
  <c r="L73" i="4"/>
  <c r="B87" i="4"/>
  <c r="D68" i="4"/>
  <c r="C10" i="4"/>
  <c r="Q67" i="4"/>
  <c r="J68" i="4"/>
  <c r="B80" i="4"/>
  <c r="I73" i="4"/>
  <c r="Q73" i="4"/>
  <c r="C32" i="19"/>
  <c r="J32" i="19"/>
  <c r="R32" i="19"/>
  <c r="Z32" i="19"/>
  <c r="D33" i="19"/>
  <c r="K33" i="19"/>
  <c r="S33" i="19"/>
  <c r="AA33" i="19"/>
  <c r="F34" i="19"/>
  <c r="N34" i="19"/>
  <c r="V34" i="19"/>
  <c r="X34" i="27"/>
  <c r="Z33" i="27"/>
  <c r="D34" i="27"/>
  <c r="C32" i="27"/>
  <c r="J32" i="27"/>
  <c r="R32" i="27"/>
  <c r="Z32" i="27"/>
  <c r="D33" i="27"/>
  <c r="K33" i="27"/>
  <c r="S33" i="27"/>
  <c r="AA33" i="27"/>
  <c r="F34" i="27"/>
  <c r="K34" i="27"/>
  <c r="S34" i="27"/>
  <c r="AA34" i="27"/>
  <c r="C84" i="27"/>
  <c r="P84" i="27"/>
  <c r="B82" i="23"/>
  <c r="G82" i="23"/>
  <c r="O82" i="23"/>
  <c r="W82" i="23"/>
  <c r="C83" i="23"/>
  <c r="J83" i="23"/>
  <c r="R83" i="23"/>
  <c r="Z83" i="23"/>
  <c r="D84" i="23"/>
  <c r="K84" i="23"/>
  <c r="S84" i="23"/>
  <c r="B32" i="19"/>
  <c r="G32" i="19"/>
  <c r="O32" i="19"/>
  <c r="W32" i="19"/>
  <c r="C33" i="19"/>
  <c r="J33" i="19"/>
  <c r="R33" i="19"/>
  <c r="Z33" i="19"/>
  <c r="D34" i="19"/>
  <c r="K34" i="19"/>
  <c r="S34" i="19"/>
  <c r="AA34" i="19"/>
  <c r="X34" i="19"/>
  <c r="D82" i="19"/>
  <c r="K82" i="19"/>
  <c r="S82" i="19"/>
  <c r="AA82" i="19"/>
  <c r="F83" i="19"/>
  <c r="N83" i="19"/>
  <c r="V83" i="19"/>
  <c r="B84" i="19"/>
  <c r="G84" i="19"/>
  <c r="O84" i="19"/>
  <c r="W84" i="19"/>
  <c r="F82" i="19"/>
  <c r="N82" i="19"/>
  <c r="V82" i="19"/>
  <c r="B83" i="19"/>
  <c r="G83" i="19"/>
  <c r="O83" i="19"/>
  <c r="W83" i="19"/>
  <c r="C84" i="19"/>
  <c r="J84" i="19"/>
  <c r="R84" i="19"/>
  <c r="Z84" i="19"/>
  <c r="B34" i="15"/>
  <c r="G34" i="15"/>
  <c r="O34" i="15"/>
  <c r="W34" i="15"/>
  <c r="H34" i="15"/>
  <c r="AM13" i="25"/>
  <c r="BC13" i="25"/>
  <c r="AQ13" i="25"/>
  <c r="AV59" i="25"/>
  <c r="AU13" i="25"/>
  <c r="AI59" i="29"/>
  <c r="AQ59" i="29"/>
  <c r="AY59" i="29"/>
  <c r="AJ59" i="29"/>
  <c r="AR59" i="29"/>
  <c r="AZ59" i="29"/>
  <c r="AM59" i="29"/>
  <c r="AU59" i="29"/>
  <c r="BC59" i="29"/>
  <c r="AI13" i="29"/>
  <c r="AQ13" i="29"/>
  <c r="AY13" i="29"/>
  <c r="AN59" i="29"/>
  <c r="AV59" i="29"/>
  <c r="BD59" i="29"/>
  <c r="L34" i="27"/>
  <c r="B82" i="27"/>
  <c r="G82" i="27"/>
  <c r="O82" i="27"/>
  <c r="W82" i="27"/>
  <c r="C83" i="27"/>
  <c r="J83" i="27"/>
  <c r="R83" i="27"/>
  <c r="X83" i="27"/>
  <c r="J84" i="27"/>
  <c r="R84" i="27"/>
  <c r="Z84" i="27"/>
  <c r="B34" i="27"/>
  <c r="G34" i="27"/>
  <c r="F32" i="27"/>
  <c r="N32" i="27"/>
  <c r="V32" i="27"/>
  <c r="B33" i="27"/>
  <c r="G33" i="27"/>
  <c r="O33" i="27"/>
  <c r="W33" i="27"/>
  <c r="O34" i="27"/>
  <c r="W34" i="27"/>
  <c r="H33" i="27"/>
  <c r="P34" i="27"/>
  <c r="N81" i="27"/>
  <c r="C82" i="27"/>
  <c r="J82" i="27"/>
  <c r="R82" i="27"/>
  <c r="Z82" i="27"/>
  <c r="D83" i="27"/>
  <c r="K83" i="27"/>
  <c r="S83" i="27"/>
  <c r="Z83" i="27"/>
  <c r="D84" i="27"/>
  <c r="K84" i="27"/>
  <c r="S84" i="27"/>
  <c r="AA84" i="27"/>
  <c r="X84" i="27"/>
  <c r="C34" i="27"/>
  <c r="D82" i="27"/>
  <c r="K82" i="27"/>
  <c r="S82" i="27"/>
  <c r="AA82" i="27"/>
  <c r="F83" i="27"/>
  <c r="N83" i="27"/>
  <c r="V83" i="27"/>
  <c r="AA83" i="27"/>
  <c r="F84" i="27"/>
  <c r="N84" i="27"/>
  <c r="V84" i="27"/>
  <c r="AA81" i="27"/>
  <c r="H84" i="27"/>
  <c r="B32" i="27"/>
  <c r="G32" i="27"/>
  <c r="O32" i="27"/>
  <c r="W32" i="27"/>
  <c r="C33" i="27"/>
  <c r="J33" i="27"/>
  <c r="R33" i="27"/>
  <c r="J34" i="27"/>
  <c r="R34" i="27"/>
  <c r="Z34" i="27"/>
  <c r="X33" i="27"/>
  <c r="F82" i="27"/>
  <c r="N82" i="27"/>
  <c r="V82" i="27"/>
  <c r="B83" i="27"/>
  <c r="G83" i="27"/>
  <c r="O83" i="27"/>
  <c r="W83" i="27"/>
  <c r="B84" i="27"/>
  <c r="G84" i="27"/>
  <c r="O84" i="27"/>
  <c r="W84" i="27"/>
  <c r="H83" i="27"/>
  <c r="L84" i="27"/>
  <c r="AI59" i="25"/>
  <c r="AQ59" i="25"/>
  <c r="AY59" i="25"/>
  <c r="AJ59" i="25"/>
  <c r="AR59" i="25"/>
  <c r="AZ59" i="25"/>
  <c r="AN13" i="25"/>
  <c r="AV13" i="25"/>
  <c r="BD13" i="25"/>
  <c r="AM59" i="25"/>
  <c r="AU59" i="25"/>
  <c r="F32" i="23"/>
  <c r="B32" i="23"/>
  <c r="G32" i="23"/>
  <c r="N32" i="23"/>
  <c r="V32" i="23"/>
  <c r="B33" i="23"/>
  <c r="G33" i="23"/>
  <c r="O33" i="23"/>
  <c r="W33" i="23"/>
  <c r="C34" i="23"/>
  <c r="J34" i="23"/>
  <c r="R34" i="23"/>
  <c r="C82" i="23"/>
  <c r="J82" i="23"/>
  <c r="R82" i="23"/>
  <c r="Z82" i="23"/>
  <c r="D83" i="23"/>
  <c r="K83" i="23"/>
  <c r="S83" i="23"/>
  <c r="AA83" i="23"/>
  <c r="F84" i="23"/>
  <c r="N84" i="23"/>
  <c r="V84" i="23"/>
  <c r="O32" i="23"/>
  <c r="W32" i="23"/>
  <c r="C33" i="23"/>
  <c r="J33" i="23"/>
  <c r="R33" i="23"/>
  <c r="Z33" i="23"/>
  <c r="D34" i="23"/>
  <c r="K34" i="23"/>
  <c r="S34" i="23"/>
  <c r="D82" i="23"/>
  <c r="K82" i="23"/>
  <c r="S82" i="23"/>
  <c r="AA82" i="23"/>
  <c r="F83" i="23"/>
  <c r="N83" i="23"/>
  <c r="V83" i="23"/>
  <c r="B84" i="23"/>
  <c r="G84" i="23"/>
  <c r="O84" i="23"/>
  <c r="W84" i="23"/>
  <c r="O81" i="23"/>
  <c r="AI59" i="21"/>
  <c r="AQ59" i="21"/>
  <c r="AR59" i="21"/>
  <c r="AM59" i="21"/>
  <c r="AU59" i="21"/>
  <c r="BC59" i="21"/>
  <c r="AY59" i="21"/>
  <c r="AJ59" i="21"/>
  <c r="AZ59" i="21"/>
  <c r="AN59" i="21"/>
  <c r="AV59" i="21"/>
  <c r="BD59" i="21"/>
  <c r="K32" i="19"/>
  <c r="S32" i="19"/>
  <c r="AA32" i="19"/>
  <c r="F33" i="19"/>
  <c r="N33" i="19"/>
  <c r="V33" i="19"/>
  <c r="B34" i="19"/>
  <c r="G34" i="19"/>
  <c r="O34" i="19"/>
  <c r="W34" i="19"/>
  <c r="D32" i="19"/>
  <c r="F32" i="19"/>
  <c r="N32" i="19"/>
  <c r="V32" i="19"/>
  <c r="B33" i="19"/>
  <c r="G33" i="19"/>
  <c r="O33" i="19"/>
  <c r="W33" i="19"/>
  <c r="C34" i="19"/>
  <c r="J34" i="19"/>
  <c r="R34" i="19"/>
  <c r="Z34" i="19"/>
  <c r="B82" i="19"/>
  <c r="G82" i="19"/>
  <c r="O82" i="19"/>
  <c r="W82" i="19"/>
  <c r="C83" i="19"/>
  <c r="J83" i="19"/>
  <c r="R83" i="19"/>
  <c r="Z83" i="19"/>
  <c r="D84" i="19"/>
  <c r="K84" i="19"/>
  <c r="S84" i="19"/>
  <c r="AA84" i="19"/>
  <c r="X84" i="19"/>
  <c r="C82" i="19"/>
  <c r="J82" i="19"/>
  <c r="R82" i="19"/>
  <c r="Z82" i="19"/>
  <c r="D83" i="19"/>
  <c r="K83" i="19"/>
  <c r="S83" i="19"/>
  <c r="AA83" i="19"/>
  <c r="F84" i="19"/>
  <c r="N84" i="19"/>
  <c r="V84" i="19"/>
  <c r="AI59" i="17"/>
  <c r="BD15" i="17"/>
  <c r="AR15" i="17"/>
  <c r="AV15" i="17"/>
  <c r="AN15" i="17"/>
  <c r="AJ15" i="17"/>
  <c r="AZ15" i="17"/>
  <c r="AQ59" i="17"/>
  <c r="AQ15" i="17"/>
  <c r="B15" i="17"/>
  <c r="AI15" i="17"/>
  <c r="AJ59" i="17"/>
  <c r="AR59" i="17"/>
  <c r="AZ59" i="17"/>
  <c r="AM59" i="17"/>
  <c r="AM15" i="17"/>
  <c r="AU59" i="17"/>
  <c r="AU15" i="17"/>
  <c r="BC59" i="17"/>
  <c r="BC15" i="17"/>
  <c r="AY59" i="17"/>
  <c r="AY15" i="17"/>
  <c r="AN59" i="17"/>
  <c r="AV59" i="17"/>
  <c r="BD59" i="17"/>
  <c r="B82" i="15"/>
  <c r="G82" i="15"/>
  <c r="O82" i="15"/>
  <c r="W82" i="15"/>
  <c r="C83" i="15"/>
  <c r="J83" i="15"/>
  <c r="R83" i="15"/>
  <c r="Z83" i="15"/>
  <c r="D84" i="15"/>
  <c r="K84" i="15"/>
  <c r="S84" i="15"/>
  <c r="AA84" i="15"/>
  <c r="H84" i="15"/>
  <c r="C82" i="15"/>
  <c r="J82" i="15"/>
  <c r="R82" i="15"/>
  <c r="Z82" i="15"/>
  <c r="D83" i="15"/>
  <c r="K83" i="15"/>
  <c r="S83" i="15"/>
  <c r="AA83" i="15"/>
  <c r="F84" i="15"/>
  <c r="N84" i="15"/>
  <c r="V84" i="15"/>
  <c r="F32" i="15"/>
  <c r="N32" i="15"/>
  <c r="V32" i="15"/>
  <c r="B33" i="15"/>
  <c r="G33" i="15"/>
  <c r="O33" i="15"/>
  <c r="W33" i="15"/>
  <c r="C34" i="15"/>
  <c r="J34" i="15"/>
  <c r="R34" i="15"/>
  <c r="Z34" i="15"/>
  <c r="D82" i="15"/>
  <c r="K82" i="15"/>
  <c r="S82" i="15"/>
  <c r="AA82" i="15"/>
  <c r="F83" i="15"/>
  <c r="N83" i="15"/>
  <c r="V83" i="15"/>
  <c r="B84" i="15"/>
  <c r="G84" i="15"/>
  <c r="O84" i="15"/>
  <c r="W84" i="15"/>
  <c r="R32" i="35"/>
  <c r="Z32" i="35"/>
  <c r="C34" i="35"/>
  <c r="W34" i="35"/>
  <c r="D33" i="31"/>
  <c r="S32" i="31"/>
  <c r="C15" i="17"/>
  <c r="AV13" i="33"/>
  <c r="AQ13" i="33"/>
  <c r="K33" i="31"/>
  <c r="O32" i="31"/>
  <c r="W32" i="31"/>
  <c r="C33" i="31"/>
  <c r="H33" i="31"/>
  <c r="O33" i="31"/>
  <c r="V33" i="31"/>
  <c r="T33" i="31"/>
  <c r="W62" i="9"/>
  <c r="AG13" i="11"/>
  <c r="P39" i="5"/>
  <c r="I51" i="5"/>
  <c r="F32" i="4"/>
  <c r="F56" i="4" s="1"/>
  <c r="N32" i="4"/>
  <c r="N84" i="4"/>
  <c r="O10" i="4"/>
  <c r="I57" i="4"/>
  <c r="Q57" i="4"/>
  <c r="C68" i="4"/>
  <c r="K68" i="4"/>
  <c r="B82" i="4"/>
  <c r="J73" i="4"/>
  <c r="B85" i="4"/>
  <c r="G79" i="4"/>
  <c r="O79" i="4"/>
  <c r="G84" i="4"/>
  <c r="O84" i="4"/>
  <c r="F84" i="4"/>
  <c r="J57" i="4"/>
  <c r="E10" i="4"/>
  <c r="I62" i="4"/>
  <c r="Q62" i="4"/>
  <c r="J21" i="4"/>
  <c r="E68" i="4"/>
  <c r="M68" i="4"/>
  <c r="Q78" i="4"/>
  <c r="I79" i="4"/>
  <c r="Q79" i="4"/>
  <c r="I84" i="4"/>
  <c r="Q84" i="4"/>
  <c r="Q56" i="4"/>
  <c r="I21" i="4"/>
  <c r="I67" i="4" s="1"/>
  <c r="G10" i="4"/>
  <c r="L21" i="4"/>
  <c r="F68" i="4"/>
  <c r="N68" i="4"/>
  <c r="E73" i="4"/>
  <c r="M73" i="4"/>
  <c r="J79" i="4"/>
  <c r="J84" i="4"/>
  <c r="B58" i="4"/>
  <c r="P79" i="4"/>
  <c r="M57" i="4"/>
  <c r="K62" i="4"/>
  <c r="B64" i="4"/>
  <c r="M67" i="4"/>
  <c r="G68" i="4"/>
  <c r="O68" i="4"/>
  <c r="F73" i="4"/>
  <c r="N73" i="4"/>
  <c r="C79" i="4"/>
  <c r="K79" i="4"/>
  <c r="C84" i="4"/>
  <c r="K84" i="4"/>
  <c r="P32" i="4"/>
  <c r="E57" i="4"/>
  <c r="C62" i="4"/>
  <c r="J10" i="4"/>
  <c r="F57" i="4"/>
  <c r="N57" i="4"/>
  <c r="L62" i="4"/>
  <c r="B65" i="4"/>
  <c r="N21" i="4"/>
  <c r="N56" i="4" s="1"/>
  <c r="G21" i="4"/>
  <c r="G78" i="4" s="1"/>
  <c r="O21" i="4"/>
  <c r="D79" i="4"/>
  <c r="L79" i="4"/>
  <c r="L84" i="4"/>
  <c r="D21" i="4"/>
  <c r="E84" i="4"/>
  <c r="M84" i="4"/>
  <c r="J30" i="3"/>
  <c r="J31" i="3"/>
  <c r="J29" i="3"/>
  <c r="G8" i="3"/>
  <c r="G29" i="3" s="1"/>
  <c r="C40" i="3"/>
  <c r="C46" i="3"/>
  <c r="O34" i="3"/>
  <c r="C41" i="3"/>
  <c r="O41" i="3"/>
  <c r="K8" i="3"/>
  <c r="K29" i="3" s="1"/>
  <c r="B8" i="3"/>
  <c r="B30" i="3" s="1"/>
  <c r="H29" i="3"/>
  <c r="P29" i="3"/>
  <c r="C44" i="3"/>
  <c r="E8" i="3"/>
  <c r="E29" i="3" s="1"/>
  <c r="F29" i="3"/>
  <c r="O8" i="3"/>
  <c r="O29" i="3" s="1"/>
  <c r="C8" i="3"/>
  <c r="C30" i="3" s="1"/>
  <c r="K39" i="3"/>
  <c r="R11" i="3"/>
  <c r="AU56" i="37"/>
  <c r="AU13" i="37"/>
  <c r="BC56" i="37"/>
  <c r="BC13" i="37"/>
  <c r="AG56" i="37"/>
  <c r="AG13" i="37"/>
  <c r="AZ56" i="37"/>
  <c r="AZ13" i="37"/>
  <c r="AE56" i="37"/>
  <c r="AE13" i="37"/>
  <c r="AV56" i="37"/>
  <c r="AV13" i="37"/>
  <c r="BD56" i="37"/>
  <c r="BD13" i="37"/>
  <c r="AF56" i="37"/>
  <c r="AF13" i="37"/>
  <c r="AY56" i="37"/>
  <c r="AY13" i="37"/>
  <c r="C32" i="35"/>
  <c r="V32" i="35"/>
  <c r="S34" i="35"/>
  <c r="AA34" i="35"/>
  <c r="D32" i="35"/>
  <c r="W32" i="35"/>
  <c r="B34" i="35"/>
  <c r="V34" i="35"/>
  <c r="AB34" i="35"/>
  <c r="V82" i="35"/>
  <c r="AA84" i="35"/>
  <c r="AJ13" i="33"/>
  <c r="AY13" i="33"/>
  <c r="AM13" i="33"/>
  <c r="AZ13" i="33"/>
  <c r="V32" i="31"/>
  <c r="B33" i="31"/>
  <c r="G33" i="31"/>
  <c r="N33" i="31"/>
  <c r="J32" i="31"/>
  <c r="R23" i="3"/>
  <c r="R45" i="3" s="1"/>
  <c r="R18" i="3"/>
  <c r="R13" i="3"/>
  <c r="R35" i="3" s="1"/>
  <c r="G20" i="13"/>
  <c r="AU13" i="33"/>
  <c r="AR54" i="33"/>
  <c r="AI54" i="33"/>
  <c r="AW54" i="33"/>
  <c r="AN54" i="33"/>
  <c r="S37" i="31"/>
  <c r="R33" i="31"/>
  <c r="G37" i="31"/>
  <c r="F33" i="31"/>
  <c r="N82" i="31"/>
  <c r="J83" i="31"/>
  <c r="W83" i="31"/>
  <c r="K87" i="31"/>
  <c r="R64" i="7"/>
  <c r="C12" i="27"/>
  <c r="C31" i="27" s="1"/>
  <c r="B10" i="26"/>
  <c r="R12" i="6"/>
  <c r="R107" i="7"/>
  <c r="K62" i="19"/>
  <c r="AA62" i="19"/>
  <c r="R14" i="6"/>
  <c r="R10" i="6"/>
  <c r="D10" i="22"/>
  <c r="F10" i="22"/>
  <c r="S142" i="9"/>
  <c r="J62" i="9"/>
  <c r="Z61" i="9"/>
  <c r="H142" i="9"/>
  <c r="J91" i="9"/>
  <c r="S71" i="9"/>
  <c r="C13" i="8"/>
  <c r="K13" i="8"/>
  <c r="C14" i="8"/>
  <c r="K14" i="8"/>
  <c r="H17" i="8"/>
  <c r="P17" i="8"/>
  <c r="H18" i="8"/>
  <c r="P18" i="8"/>
  <c r="H19" i="8"/>
  <c r="P19" i="8"/>
  <c r="S82" i="35"/>
  <c r="Z84" i="35"/>
  <c r="W87" i="35"/>
  <c r="T84" i="35"/>
  <c r="W93" i="35"/>
  <c r="W82" i="35"/>
  <c r="B84" i="35"/>
  <c r="AB84" i="35"/>
  <c r="AA87" i="35"/>
  <c r="B93" i="35"/>
  <c r="Z93" i="35"/>
  <c r="Z82" i="35"/>
  <c r="C84" i="35"/>
  <c r="B87" i="35"/>
  <c r="C93" i="35"/>
  <c r="AA93" i="35"/>
  <c r="B82" i="35"/>
  <c r="AA82" i="35"/>
  <c r="D84" i="35"/>
  <c r="R84" i="35"/>
  <c r="C62" i="35"/>
  <c r="C87" i="35"/>
  <c r="R87" i="35"/>
  <c r="D93" i="35"/>
  <c r="C82" i="35"/>
  <c r="S84" i="35"/>
  <c r="D87" i="35"/>
  <c r="S62" i="35"/>
  <c r="S87" i="35"/>
  <c r="AB87" i="35"/>
  <c r="R93" i="35"/>
  <c r="T93" i="35"/>
  <c r="D12" i="35"/>
  <c r="D82" i="35"/>
  <c r="V84" i="35"/>
  <c r="S93" i="35"/>
  <c r="R82" i="35"/>
  <c r="W84" i="35"/>
  <c r="V87" i="35"/>
  <c r="V93" i="35"/>
  <c r="B62" i="35"/>
  <c r="Z62" i="35"/>
  <c r="AN13" i="33"/>
  <c r="AQ54" i="33"/>
  <c r="AU54" i="33"/>
  <c r="AR13" i="33"/>
  <c r="AW13" i="33"/>
  <c r="AV54" i="33"/>
  <c r="AI13" i="33"/>
  <c r="AJ54" i="33"/>
  <c r="AY54" i="33"/>
  <c r="AM54" i="33"/>
  <c r="AZ54" i="33"/>
  <c r="B82" i="31"/>
  <c r="N32" i="31"/>
  <c r="D43" i="31"/>
  <c r="K82" i="31"/>
  <c r="W82" i="31"/>
  <c r="H83" i="31"/>
  <c r="V83" i="31"/>
  <c r="J62" i="31"/>
  <c r="J87" i="31"/>
  <c r="W87" i="31"/>
  <c r="C93" i="31"/>
  <c r="O93" i="31"/>
  <c r="P93" i="31"/>
  <c r="C82" i="31"/>
  <c r="O82" i="31"/>
  <c r="K83" i="31"/>
  <c r="B87" i="31"/>
  <c r="N87" i="31"/>
  <c r="F93" i="31"/>
  <c r="R93" i="31"/>
  <c r="T93" i="31"/>
  <c r="D82" i="31"/>
  <c r="B83" i="31"/>
  <c r="N83" i="31"/>
  <c r="C87" i="31"/>
  <c r="O87" i="31"/>
  <c r="G93" i="31"/>
  <c r="S93" i="31"/>
  <c r="K37" i="31"/>
  <c r="F82" i="31"/>
  <c r="R82" i="31"/>
  <c r="C83" i="31"/>
  <c r="O83" i="31"/>
  <c r="D87" i="31"/>
  <c r="V93" i="31"/>
  <c r="G82" i="31"/>
  <c r="S82" i="31"/>
  <c r="D83" i="31"/>
  <c r="F87" i="31"/>
  <c r="R62" i="31"/>
  <c r="R87" i="31"/>
  <c r="T83" i="31"/>
  <c r="J93" i="31"/>
  <c r="W93" i="31"/>
  <c r="J33" i="31"/>
  <c r="W33" i="31"/>
  <c r="F83" i="31"/>
  <c r="R83" i="31"/>
  <c r="G87" i="31"/>
  <c r="S87" i="31"/>
  <c r="K93" i="31"/>
  <c r="X93" i="31"/>
  <c r="J82" i="31"/>
  <c r="V82" i="31"/>
  <c r="G83" i="31"/>
  <c r="S83" i="31"/>
  <c r="V87" i="31"/>
  <c r="B93" i="31"/>
  <c r="N93" i="31"/>
  <c r="C12" i="31"/>
  <c r="D12" i="31"/>
  <c r="J12" i="31"/>
  <c r="R12" i="31"/>
  <c r="D62" i="35"/>
  <c r="O62" i="35"/>
  <c r="C12" i="35"/>
  <c r="B12" i="35"/>
  <c r="W12" i="35"/>
  <c r="V12" i="35"/>
  <c r="S10" i="34"/>
  <c r="H10" i="34"/>
  <c r="B10" i="34"/>
  <c r="K62" i="31"/>
  <c r="G12" i="31"/>
  <c r="S62" i="31"/>
  <c r="S81" i="31" s="1"/>
  <c r="L10" i="30"/>
  <c r="P105" i="7"/>
  <c r="Q110" i="7"/>
  <c r="Q99" i="7" s="1"/>
  <c r="O105" i="7"/>
  <c r="W12" i="27"/>
  <c r="R126" i="8"/>
  <c r="W62" i="19"/>
  <c r="W81" i="19" s="1"/>
  <c r="Z10" i="26"/>
  <c r="D10" i="18"/>
  <c r="O10" i="26"/>
  <c r="AA10" i="26"/>
  <c r="P10" i="26"/>
  <c r="AA10" i="18"/>
  <c r="R10" i="18"/>
  <c r="W10" i="26"/>
  <c r="W12" i="23"/>
  <c r="K10" i="22"/>
  <c r="F10" i="18"/>
  <c r="G10" i="18"/>
  <c r="B10" i="18"/>
  <c r="Z10" i="18"/>
  <c r="J10" i="22"/>
  <c r="V10" i="22"/>
  <c r="V12" i="19"/>
  <c r="K10" i="18"/>
  <c r="C20" i="13"/>
  <c r="N20" i="13"/>
  <c r="D20" i="13"/>
  <c r="O20" i="13"/>
  <c r="R20" i="13"/>
  <c r="S20" i="13"/>
  <c r="T20" i="13"/>
  <c r="AE13" i="11"/>
  <c r="AR13" i="11"/>
  <c r="BC104" i="11"/>
  <c r="J71" i="9"/>
  <c r="J142" i="9"/>
  <c r="G142" i="9"/>
  <c r="R142" i="9"/>
  <c r="K91" i="9"/>
  <c r="Z60" i="9"/>
  <c r="N40" i="9"/>
  <c r="R10" i="9"/>
  <c r="W62" i="15"/>
  <c r="N62" i="15"/>
  <c r="F10" i="14"/>
  <c r="R10" i="14"/>
  <c r="N61" i="9"/>
  <c r="B65" i="9"/>
  <c r="O65" i="9"/>
  <c r="R65" i="9"/>
  <c r="D60" i="9"/>
  <c r="F62" i="9"/>
  <c r="G40" i="9"/>
  <c r="W40" i="9"/>
  <c r="J10" i="9"/>
  <c r="T10" i="9"/>
  <c r="D142" i="9"/>
  <c r="O142" i="9"/>
  <c r="D40" i="9"/>
  <c r="F40" i="9"/>
  <c r="AA40" i="9"/>
  <c r="O10" i="9"/>
  <c r="Z10" i="9"/>
  <c r="D10" i="9"/>
  <c r="C10" i="9"/>
  <c r="K65" i="9"/>
  <c r="N116" i="9"/>
  <c r="W122" i="9"/>
  <c r="AA142" i="9"/>
  <c r="G10" i="9"/>
  <c r="N10" i="9"/>
  <c r="X10" i="9"/>
  <c r="N12" i="31"/>
  <c r="V12" i="31"/>
  <c r="V31" i="31" s="1"/>
  <c r="O62" i="31"/>
  <c r="G62" i="31"/>
  <c r="G81" i="31" s="1"/>
  <c r="B12" i="31"/>
  <c r="D62" i="31"/>
  <c r="C62" i="15"/>
  <c r="D62" i="15"/>
  <c r="J62" i="15"/>
  <c r="Z62" i="15"/>
  <c r="Z81" i="15" s="1"/>
  <c r="L21" i="38"/>
  <c r="C18" i="38"/>
  <c r="E20" i="38"/>
  <c r="E22" i="38"/>
  <c r="G20" i="38"/>
  <c r="I22" i="38"/>
  <c r="K20" i="38"/>
  <c r="K22" i="38"/>
  <c r="K18" i="38" s="1"/>
  <c r="M20" i="38"/>
  <c r="M22" i="38"/>
  <c r="O20" i="38"/>
  <c r="Q22" i="38"/>
  <c r="X56" i="37"/>
  <c r="T13" i="37"/>
  <c r="AB11" i="36"/>
  <c r="X11" i="36"/>
  <c r="F62" i="35"/>
  <c r="K12" i="35"/>
  <c r="F12" i="35"/>
  <c r="S12" i="35"/>
  <c r="S31" i="35" s="1"/>
  <c r="J12" i="35"/>
  <c r="Z12" i="35"/>
  <c r="Z31" i="35" s="1"/>
  <c r="P13" i="35"/>
  <c r="V62" i="35"/>
  <c r="V81" i="35" s="1"/>
  <c r="H62" i="35"/>
  <c r="AA12" i="35"/>
  <c r="P62" i="35"/>
  <c r="T12" i="35"/>
  <c r="AB63" i="35"/>
  <c r="X15" i="35"/>
  <c r="X34" i="35" s="1"/>
  <c r="X13" i="35"/>
  <c r="X32" i="35" s="1"/>
  <c r="W62" i="35"/>
  <c r="T63" i="35"/>
  <c r="T82" i="35" s="1"/>
  <c r="T62" i="35"/>
  <c r="T81" i="35" s="1"/>
  <c r="H12" i="35"/>
  <c r="P12" i="35"/>
  <c r="AB13" i="35"/>
  <c r="AB32" i="35" s="1"/>
  <c r="D10" i="34"/>
  <c r="G10" i="34"/>
  <c r="J10" i="34"/>
  <c r="AA10" i="34"/>
  <c r="O10" i="34"/>
  <c r="AB11" i="34"/>
  <c r="X10" i="34"/>
  <c r="V10" i="34"/>
  <c r="K10" i="34"/>
  <c r="X13" i="33"/>
  <c r="BA13" i="33" s="1"/>
  <c r="L54" i="33"/>
  <c r="P13" i="33"/>
  <c r="AS13" i="33" s="1"/>
  <c r="H13" i="33"/>
  <c r="AK13" i="33" s="1"/>
  <c r="AB11" i="32"/>
  <c r="L11" i="32"/>
  <c r="T11" i="32"/>
  <c r="H11" i="32"/>
  <c r="X11" i="32"/>
  <c r="P11" i="32"/>
  <c r="Z62" i="31"/>
  <c r="W12" i="31"/>
  <c r="Z12" i="31"/>
  <c r="O12" i="31"/>
  <c r="AA12" i="31"/>
  <c r="AA62" i="31"/>
  <c r="K12" i="31"/>
  <c r="K31" i="31" s="1"/>
  <c r="AB63" i="31"/>
  <c r="H62" i="31"/>
  <c r="L13" i="31"/>
  <c r="L32" i="31" s="1"/>
  <c r="L43" i="31"/>
  <c r="T13" i="31"/>
  <c r="T32" i="31" s="1"/>
  <c r="AB18" i="31"/>
  <c r="AB12" i="31" s="1"/>
  <c r="N62" i="31"/>
  <c r="X13" i="31"/>
  <c r="X32" i="31" s="1"/>
  <c r="AB68" i="31"/>
  <c r="AB62" i="31" s="1"/>
  <c r="B62" i="31"/>
  <c r="P13" i="31"/>
  <c r="P32" i="31" s="1"/>
  <c r="C62" i="31"/>
  <c r="W62" i="31"/>
  <c r="H43" i="31"/>
  <c r="H37" i="31"/>
  <c r="AB13" i="31"/>
  <c r="H13" i="31"/>
  <c r="H32" i="31" s="1"/>
  <c r="X14" i="31"/>
  <c r="X33" i="31" s="1"/>
  <c r="X37" i="31"/>
  <c r="P14" i="31"/>
  <c r="P33" i="31" s="1"/>
  <c r="L37" i="31"/>
  <c r="P43" i="31"/>
  <c r="P37" i="31"/>
  <c r="B10" i="30"/>
  <c r="C10" i="30"/>
  <c r="N10" i="30"/>
  <c r="X10" i="30"/>
  <c r="F10" i="30"/>
  <c r="R10" i="30"/>
  <c r="G10" i="30"/>
  <c r="AB10" i="30"/>
  <c r="AA10" i="30"/>
  <c r="P10" i="30"/>
  <c r="K10" i="30"/>
  <c r="V10" i="30"/>
  <c r="C59" i="29"/>
  <c r="H13" i="29"/>
  <c r="L59" i="29"/>
  <c r="P13" i="29"/>
  <c r="X13" i="29"/>
  <c r="X59" i="29"/>
  <c r="H59" i="29"/>
  <c r="AK59" i="29" s="1"/>
  <c r="AB11" i="28"/>
  <c r="T11" i="28"/>
  <c r="P11" i="28"/>
  <c r="L11" i="28"/>
  <c r="X11" i="28"/>
  <c r="K12" i="27"/>
  <c r="Z12" i="27"/>
  <c r="Z31" i="27" s="1"/>
  <c r="T63" i="27"/>
  <c r="AB63" i="27"/>
  <c r="O12" i="27"/>
  <c r="O31" i="27" s="1"/>
  <c r="P63" i="27"/>
  <c r="F62" i="27"/>
  <c r="B12" i="27"/>
  <c r="B31" i="27" s="1"/>
  <c r="P13" i="27"/>
  <c r="X63" i="27"/>
  <c r="F12" i="27"/>
  <c r="F31" i="27" s="1"/>
  <c r="W62" i="27"/>
  <c r="R102" i="7"/>
  <c r="J12" i="27"/>
  <c r="D62" i="27"/>
  <c r="D81" i="27" s="1"/>
  <c r="V12" i="27"/>
  <c r="V31" i="27" s="1"/>
  <c r="K62" i="27"/>
  <c r="AB65" i="27"/>
  <c r="L63" i="27"/>
  <c r="X13" i="27"/>
  <c r="J62" i="27"/>
  <c r="T13" i="27"/>
  <c r="AB14" i="27"/>
  <c r="AB33" i="27" s="1"/>
  <c r="T14" i="27"/>
  <c r="T33" i="27" s="1"/>
  <c r="AB15" i="27"/>
  <c r="L13" i="27"/>
  <c r="AB13" i="27"/>
  <c r="X12" i="27"/>
  <c r="S10" i="26"/>
  <c r="G10" i="26"/>
  <c r="L10" i="26"/>
  <c r="AB10" i="26"/>
  <c r="P59" i="25"/>
  <c r="AS59" i="25" s="1"/>
  <c r="B59" i="25"/>
  <c r="X59" i="25"/>
  <c r="L59" i="25"/>
  <c r="AB13" i="25"/>
  <c r="AB59" i="25"/>
  <c r="T11" i="24"/>
  <c r="AB11" i="24"/>
  <c r="L11" i="24"/>
  <c r="H11" i="24"/>
  <c r="P11" i="24"/>
  <c r="B12" i="23"/>
  <c r="B31" i="23" s="1"/>
  <c r="N62" i="23"/>
  <c r="C62" i="23"/>
  <c r="X63" i="23"/>
  <c r="K12" i="23"/>
  <c r="R103" i="7"/>
  <c r="V12" i="23"/>
  <c r="J62" i="23"/>
  <c r="P64" i="23"/>
  <c r="D12" i="23"/>
  <c r="L63" i="23"/>
  <c r="L82" i="23" s="1"/>
  <c r="P63" i="23"/>
  <c r="P82" i="23" s="1"/>
  <c r="T63" i="23"/>
  <c r="D62" i="23"/>
  <c r="H64" i="23"/>
  <c r="AB63" i="23"/>
  <c r="AB82" i="23" s="1"/>
  <c r="F62" i="23"/>
  <c r="K62" i="23"/>
  <c r="Z12" i="23"/>
  <c r="Z31" i="23" s="1"/>
  <c r="J12" i="23"/>
  <c r="J31" i="23" s="1"/>
  <c r="V62" i="23"/>
  <c r="S62" i="23"/>
  <c r="W62" i="23"/>
  <c r="W81" i="23" s="1"/>
  <c r="T64" i="23"/>
  <c r="T83" i="23" s="1"/>
  <c r="H14" i="23"/>
  <c r="AB12" i="23"/>
  <c r="T13" i="23"/>
  <c r="H62" i="23"/>
  <c r="AB65" i="23"/>
  <c r="X14" i="23"/>
  <c r="X33" i="23" s="1"/>
  <c r="AB14" i="23"/>
  <c r="AB33" i="23" s="1"/>
  <c r="L15" i="23"/>
  <c r="L34" i="23" s="1"/>
  <c r="H15" i="23"/>
  <c r="H34" i="23" s="1"/>
  <c r="X15" i="23"/>
  <c r="X34" i="23" s="1"/>
  <c r="G10" i="22"/>
  <c r="S10" i="22"/>
  <c r="N10" i="22"/>
  <c r="AA10" i="22"/>
  <c r="C10" i="22"/>
  <c r="AB11" i="22"/>
  <c r="P11" i="22"/>
  <c r="AB10" i="22"/>
  <c r="X12" i="22"/>
  <c r="L10" i="22"/>
  <c r="B10" i="22"/>
  <c r="X11" i="22"/>
  <c r="L13" i="21"/>
  <c r="L59" i="21"/>
  <c r="T13" i="21"/>
  <c r="B13" i="21"/>
  <c r="T59" i="21"/>
  <c r="T11" i="20"/>
  <c r="H11" i="20"/>
  <c r="X11" i="20"/>
  <c r="AB11" i="20"/>
  <c r="L11" i="20"/>
  <c r="P11" i="20"/>
  <c r="Z12" i="19"/>
  <c r="F62" i="19"/>
  <c r="V62" i="19"/>
  <c r="J62" i="19"/>
  <c r="Z62" i="19"/>
  <c r="Z81" i="19" s="1"/>
  <c r="K12" i="19"/>
  <c r="K31" i="19" s="1"/>
  <c r="J12" i="19"/>
  <c r="B62" i="19"/>
  <c r="O62" i="19"/>
  <c r="T64" i="19"/>
  <c r="D12" i="19"/>
  <c r="S12" i="19"/>
  <c r="S62" i="19"/>
  <c r="B12" i="19"/>
  <c r="O12" i="19"/>
  <c r="D62" i="19"/>
  <c r="L15" i="19"/>
  <c r="L34" i="19" s="1"/>
  <c r="X14" i="19"/>
  <c r="L63" i="19"/>
  <c r="AB13" i="19"/>
  <c r="X64" i="19"/>
  <c r="T14" i="19"/>
  <c r="X63" i="19"/>
  <c r="H64" i="19"/>
  <c r="AB63" i="19"/>
  <c r="L13" i="19"/>
  <c r="AB15" i="19"/>
  <c r="AB34" i="19" s="1"/>
  <c r="P63" i="19"/>
  <c r="P13" i="19"/>
  <c r="H14" i="19"/>
  <c r="P14" i="19"/>
  <c r="X13" i="19"/>
  <c r="H15" i="19"/>
  <c r="H34" i="19" s="1"/>
  <c r="V10" i="18"/>
  <c r="P10" i="18"/>
  <c r="T11" i="18"/>
  <c r="AB10" i="18"/>
  <c r="C10" i="18"/>
  <c r="N10" i="18"/>
  <c r="H10" i="18"/>
  <c r="J10" i="18"/>
  <c r="W10" i="18"/>
  <c r="S10" i="18"/>
  <c r="L10" i="18"/>
  <c r="X12" i="18"/>
  <c r="B59" i="17"/>
  <c r="AE59" i="17" s="1"/>
  <c r="T59" i="17"/>
  <c r="L15" i="17"/>
  <c r="H59" i="17"/>
  <c r="T15" i="17"/>
  <c r="L59" i="17"/>
  <c r="H11" i="16"/>
  <c r="K12" i="15"/>
  <c r="AA62" i="15"/>
  <c r="AB64" i="15"/>
  <c r="F62" i="15"/>
  <c r="B62" i="15"/>
  <c r="O62" i="15"/>
  <c r="O81" i="15" s="1"/>
  <c r="W12" i="15"/>
  <c r="W31" i="15" s="1"/>
  <c r="C12" i="15"/>
  <c r="C31" i="15" s="1"/>
  <c r="X63" i="15"/>
  <c r="X82" i="15" s="1"/>
  <c r="P13" i="15"/>
  <c r="K62" i="15"/>
  <c r="S12" i="15"/>
  <c r="T13" i="15"/>
  <c r="X13" i="15"/>
  <c r="AB13" i="15"/>
  <c r="AB32" i="15" s="1"/>
  <c r="L63" i="15"/>
  <c r="T64" i="15"/>
  <c r="T83" i="15" s="1"/>
  <c r="X14" i="15"/>
  <c r="L65" i="15"/>
  <c r="L84" i="15" s="1"/>
  <c r="T63" i="15"/>
  <c r="AB15" i="15"/>
  <c r="AB34" i="15" s="1"/>
  <c r="P63" i="15"/>
  <c r="P82" i="15" s="1"/>
  <c r="S62" i="15"/>
  <c r="S81" i="15" s="1"/>
  <c r="X64" i="15"/>
  <c r="AB62" i="15"/>
  <c r="B12" i="15"/>
  <c r="V12" i="15"/>
  <c r="V31" i="15" s="1"/>
  <c r="D12" i="15"/>
  <c r="D31" i="15" s="1"/>
  <c r="AB14" i="15"/>
  <c r="AA12" i="15"/>
  <c r="AA31" i="15" s="1"/>
  <c r="L13" i="15"/>
  <c r="L32" i="15" s="1"/>
  <c r="X15" i="15"/>
  <c r="X34" i="15" s="1"/>
  <c r="J12" i="15"/>
  <c r="T14" i="15"/>
  <c r="H14" i="15"/>
  <c r="H33" i="15" s="1"/>
  <c r="N12" i="15"/>
  <c r="N31" i="15" s="1"/>
  <c r="P15" i="15"/>
  <c r="P34" i="15" s="1"/>
  <c r="P14" i="15"/>
  <c r="V61" i="9"/>
  <c r="W65" i="9"/>
  <c r="Z71" i="9"/>
  <c r="F142" i="9"/>
  <c r="J61" i="9"/>
  <c r="N71" i="9"/>
  <c r="AA60" i="9"/>
  <c r="K61" i="9"/>
  <c r="O71" i="9"/>
  <c r="Z122" i="9"/>
  <c r="V65" i="9"/>
  <c r="O60" i="9"/>
  <c r="D71" i="9"/>
  <c r="N122" i="9"/>
  <c r="AA122" i="9"/>
  <c r="W60" i="9"/>
  <c r="C91" i="9"/>
  <c r="Z173" i="9"/>
  <c r="N62" i="9"/>
  <c r="N65" i="9"/>
  <c r="W91" i="9"/>
  <c r="B60" i="9"/>
  <c r="C62" i="9"/>
  <c r="S61" i="9"/>
  <c r="W71" i="9"/>
  <c r="G61" i="9"/>
  <c r="N91" i="9"/>
  <c r="G10" i="14"/>
  <c r="S10" i="14"/>
  <c r="J10" i="14"/>
  <c r="H11" i="14"/>
  <c r="N10" i="14"/>
  <c r="H10" i="14"/>
  <c r="T11" i="14"/>
  <c r="AB12" i="14"/>
  <c r="V10" i="14"/>
  <c r="W10" i="14"/>
  <c r="K10" i="14"/>
  <c r="H20" i="13"/>
  <c r="B86" i="13"/>
  <c r="N86" i="13"/>
  <c r="C86" i="13"/>
  <c r="O86" i="13"/>
  <c r="D86" i="13"/>
  <c r="J53" i="13"/>
  <c r="J20" i="13"/>
  <c r="K53" i="13"/>
  <c r="K20" i="13"/>
  <c r="B53" i="13"/>
  <c r="B20" i="13"/>
  <c r="L53" i="13"/>
  <c r="L20" i="13"/>
  <c r="C53" i="13"/>
  <c r="N53" i="13"/>
  <c r="F86" i="13"/>
  <c r="R86" i="13"/>
  <c r="D53" i="13"/>
  <c r="O53" i="13"/>
  <c r="F53" i="13"/>
  <c r="S86" i="13"/>
  <c r="R53" i="13"/>
  <c r="J86" i="13"/>
  <c r="T86" i="13"/>
  <c r="G86" i="13"/>
  <c r="G53" i="13"/>
  <c r="S53" i="13"/>
  <c r="K86" i="13"/>
  <c r="H86" i="13"/>
  <c r="H53" i="13"/>
  <c r="T53" i="13"/>
  <c r="L86" i="13"/>
  <c r="AO40" i="11"/>
  <c r="BE20" i="11"/>
  <c r="BE36" i="11"/>
  <c r="AM13" i="11"/>
  <c r="BC13" i="11"/>
  <c r="AW38" i="11"/>
  <c r="AF13" i="11"/>
  <c r="AU57" i="11"/>
  <c r="AY57" i="11"/>
  <c r="AJ57" i="11"/>
  <c r="AZ13" i="11"/>
  <c r="BA83" i="11"/>
  <c r="AS85" i="11"/>
  <c r="AO39" i="11"/>
  <c r="BA116" i="11"/>
  <c r="AS34" i="11"/>
  <c r="AM57" i="11"/>
  <c r="AN104" i="11"/>
  <c r="AW113" i="11"/>
  <c r="AK106" i="11"/>
  <c r="AS112" i="11"/>
  <c r="AK114" i="11"/>
  <c r="BA126" i="11"/>
  <c r="BA124" i="11"/>
  <c r="AQ104" i="11"/>
  <c r="AK112" i="11"/>
  <c r="BE119" i="11"/>
  <c r="AO115" i="11"/>
  <c r="AG57" i="11"/>
  <c r="AV57" i="11"/>
  <c r="AI104" i="11"/>
  <c r="AK120" i="11"/>
  <c r="AO123" i="11"/>
  <c r="AS66" i="11"/>
  <c r="AW25" i="11"/>
  <c r="AS74" i="11"/>
  <c r="AO35" i="11"/>
  <c r="BA80" i="11"/>
  <c r="AS82" i="11"/>
  <c r="BA31" i="11"/>
  <c r="AS107" i="11"/>
  <c r="AW63" i="11"/>
  <c r="BA113" i="11"/>
  <c r="AK117" i="11"/>
  <c r="AW71" i="11"/>
  <c r="AO73" i="11"/>
  <c r="BA121" i="11"/>
  <c r="AS123" i="11"/>
  <c r="BE77" i="11"/>
  <c r="AK125" i="11"/>
  <c r="AW79" i="11"/>
  <c r="AO81" i="11"/>
  <c r="BA130" i="11"/>
  <c r="AS84" i="11"/>
  <c r="BE85" i="11"/>
  <c r="AK19" i="11"/>
  <c r="AB13" i="11"/>
  <c r="AS17" i="11"/>
  <c r="AS26" i="11"/>
  <c r="BA109" i="11"/>
  <c r="AS111" i="11"/>
  <c r="AK113" i="11"/>
  <c r="BA117" i="11"/>
  <c r="AK129" i="11"/>
  <c r="BE60" i="11"/>
  <c r="AS67" i="11"/>
  <c r="AW70" i="11"/>
  <c r="AO72" i="11"/>
  <c r="BA73" i="11"/>
  <c r="BE76" i="11"/>
  <c r="AW78" i="11"/>
  <c r="AO80" i="11"/>
  <c r="BA81" i="11"/>
  <c r="AS83" i="11"/>
  <c r="BE84" i="11"/>
  <c r="BA39" i="11"/>
  <c r="AS118" i="11"/>
  <c r="AW121" i="11"/>
  <c r="AK128" i="11"/>
  <c r="BA132" i="11"/>
  <c r="AW15" i="11"/>
  <c r="BA15" i="11"/>
  <c r="BA17" i="11"/>
  <c r="BA18" i="11"/>
  <c r="BE21" i="11"/>
  <c r="AK23" i="11"/>
  <c r="AO25" i="11"/>
  <c r="AW27" i="11"/>
  <c r="AK27" i="11"/>
  <c r="BA30" i="11"/>
  <c r="BE31" i="11"/>
  <c r="AK34" i="11"/>
  <c r="AO79" i="11"/>
  <c r="AO37" i="11"/>
  <c r="AS38" i="11"/>
  <c r="BE41" i="11"/>
  <c r="BC57" i="11"/>
  <c r="AO60" i="11"/>
  <c r="BA61" i="11"/>
  <c r="AS63" i="11"/>
  <c r="BE64" i="11"/>
  <c r="AW66" i="11"/>
  <c r="AO68" i="11"/>
  <c r="BA69" i="11"/>
  <c r="AS71" i="11"/>
  <c r="BE72" i="11"/>
  <c r="AW74" i="11"/>
  <c r="AO76" i="11"/>
  <c r="BA77" i="11"/>
  <c r="AS79" i="11"/>
  <c r="BE80" i="11"/>
  <c r="AW82" i="11"/>
  <c r="AO84" i="11"/>
  <c r="BA85" i="11"/>
  <c r="BD104" i="11"/>
  <c r="BE108" i="11"/>
  <c r="AW110" i="11"/>
  <c r="AO112" i="11"/>
  <c r="BE116" i="11"/>
  <c r="AW118" i="11"/>
  <c r="AO120" i="11"/>
  <c r="BE124" i="11"/>
  <c r="AW126" i="11"/>
  <c r="AO128" i="11"/>
  <c r="BA129" i="11"/>
  <c r="AS131" i="11"/>
  <c r="BE132" i="11"/>
  <c r="AW17" i="11"/>
  <c r="BE61" i="11"/>
  <c r="BE69" i="11"/>
  <c r="AE104" i="11"/>
  <c r="AR104" i="11"/>
  <c r="BA110" i="11"/>
  <c r="BA118" i="11"/>
  <c r="AS120" i="11"/>
  <c r="AS128" i="11"/>
  <c r="AK130" i="11"/>
  <c r="AN13" i="11"/>
  <c r="AO16" i="11"/>
  <c r="BA28" i="11"/>
  <c r="AK32" i="11"/>
  <c r="AO65" i="11"/>
  <c r="AS115" i="11"/>
  <c r="AI13" i="11"/>
  <c r="BE59" i="11"/>
  <c r="AK22" i="11"/>
  <c r="AS23" i="11"/>
  <c r="AW68" i="11"/>
  <c r="AW69" i="11"/>
  <c r="BA26" i="11"/>
  <c r="BE29" i="11"/>
  <c r="AK31" i="11"/>
  <c r="AO33" i="11"/>
  <c r="AW35" i="11"/>
  <c r="AK35" i="11"/>
  <c r="BA38" i="11"/>
  <c r="AE57" i="11"/>
  <c r="AR57" i="11"/>
  <c r="AW107" i="11"/>
  <c r="AO109" i="11"/>
  <c r="BA63" i="11"/>
  <c r="AS65" i="11"/>
  <c r="BE113" i="11"/>
  <c r="AW115" i="11"/>
  <c r="AO117" i="11"/>
  <c r="BA71" i="11"/>
  <c r="AS73" i="11"/>
  <c r="BE121" i="11"/>
  <c r="AW123" i="11"/>
  <c r="AO125" i="11"/>
  <c r="BA79" i="11"/>
  <c r="AS81" i="11"/>
  <c r="BE129" i="11"/>
  <c r="AW131" i="11"/>
  <c r="AO106" i="11"/>
  <c r="BA107" i="11"/>
  <c r="AS109" i="11"/>
  <c r="BE110" i="11"/>
  <c r="AK111" i="11"/>
  <c r="AW112" i="11"/>
  <c r="AO114" i="11"/>
  <c r="BA115" i="11"/>
  <c r="AS117" i="11"/>
  <c r="BE118" i="11"/>
  <c r="AK119" i="11"/>
  <c r="AW120" i="11"/>
  <c r="AO122" i="11"/>
  <c r="BA123" i="11"/>
  <c r="AS125" i="11"/>
  <c r="BE126" i="11"/>
  <c r="AK127" i="11"/>
  <c r="AW128" i="11"/>
  <c r="AO130" i="11"/>
  <c r="BA131" i="11"/>
  <c r="AV13" i="11"/>
  <c r="BE83" i="11"/>
  <c r="AK109" i="11"/>
  <c r="AY13" i="11"/>
  <c r="BE15" i="11"/>
  <c r="BE16" i="11"/>
  <c r="AS18" i="11"/>
  <c r="AK21" i="11"/>
  <c r="AW23" i="11"/>
  <c r="BA23" i="11"/>
  <c r="BA25" i="11"/>
  <c r="AS32" i="11"/>
  <c r="BA35" i="11"/>
  <c r="BA36" i="11"/>
  <c r="BE38" i="11"/>
  <c r="AK40" i="11"/>
  <c r="AF104" i="11"/>
  <c r="AU104" i="11"/>
  <c r="BA60" i="11"/>
  <c r="H57" i="11"/>
  <c r="AW65" i="11"/>
  <c r="BA68" i="11"/>
  <c r="AW73" i="11"/>
  <c r="BA76" i="11"/>
  <c r="BE79" i="11"/>
  <c r="AW81" i="11"/>
  <c r="AO83" i="11"/>
  <c r="BA84" i="11"/>
  <c r="AG104" i="11"/>
  <c r="AV104" i="11"/>
  <c r="AS106" i="11"/>
  <c r="BE107" i="11"/>
  <c r="AK108" i="11"/>
  <c r="AW109" i="11"/>
  <c r="AO111" i="11"/>
  <c r="BA112" i="11"/>
  <c r="AS114" i="11"/>
  <c r="BE115" i="11"/>
  <c r="AK116" i="11"/>
  <c r="AW117" i="11"/>
  <c r="AO119" i="11"/>
  <c r="BA120" i="11"/>
  <c r="AS122" i="11"/>
  <c r="BE123" i="11"/>
  <c r="AK124" i="11"/>
  <c r="AW125" i="11"/>
  <c r="AO127" i="11"/>
  <c r="BA128" i="11"/>
  <c r="AS130" i="11"/>
  <c r="BE131" i="11"/>
  <c r="AO24" i="11"/>
  <c r="AW77" i="11"/>
  <c r="AO64" i="11"/>
  <c r="AS75" i="11"/>
  <c r="AS119" i="11"/>
  <c r="AK121" i="11"/>
  <c r="BE128" i="11"/>
  <c r="AW130" i="11"/>
  <c r="AN57" i="11"/>
  <c r="BD13" i="11"/>
  <c r="AK15" i="11"/>
  <c r="AO17" i="11"/>
  <c r="AO62" i="11"/>
  <c r="AS64" i="11"/>
  <c r="BE67" i="11"/>
  <c r="AK29" i="11"/>
  <c r="AW31" i="11"/>
  <c r="BA33" i="11"/>
  <c r="AO36" i="11"/>
  <c r="AS40" i="11"/>
  <c r="AW106" i="11"/>
  <c r="AO108" i="11"/>
  <c r="BA62" i="11"/>
  <c r="AB57" i="11"/>
  <c r="AW114" i="11"/>
  <c r="AO116" i="11"/>
  <c r="BA70" i="11"/>
  <c r="BE120" i="11"/>
  <c r="AW122" i="11"/>
  <c r="AO124" i="11"/>
  <c r="BA78" i="11"/>
  <c r="AS80" i="11"/>
  <c r="BE81" i="11"/>
  <c r="AW83" i="11"/>
  <c r="AO85" i="11"/>
  <c r="AY104" i="11"/>
  <c r="BA106" i="11"/>
  <c r="BE109" i="11"/>
  <c r="AK110" i="11"/>
  <c r="AW111" i="11"/>
  <c r="AO113" i="11"/>
  <c r="BA114" i="11"/>
  <c r="BE117" i="11"/>
  <c r="AK118" i="11"/>
  <c r="AW119" i="11"/>
  <c r="BA122" i="11"/>
  <c r="BE125" i="11"/>
  <c r="AK126" i="11"/>
  <c r="AW127" i="11"/>
  <c r="AO129" i="11"/>
  <c r="AK16" i="11"/>
  <c r="AO63" i="11"/>
  <c r="AS19" i="11"/>
  <c r="AS22" i="11"/>
  <c r="BE28" i="11"/>
  <c r="AS59" i="11"/>
  <c r="AW62" i="11"/>
  <c r="BA65" i="11"/>
  <c r="BE68" i="11"/>
  <c r="BA125" i="11"/>
  <c r="AS127" i="11"/>
  <c r="AO132" i="11"/>
  <c r="AQ13" i="11"/>
  <c r="AS16" i="11"/>
  <c r="AW19" i="11"/>
  <c r="BA22" i="11"/>
  <c r="BE23" i="11"/>
  <c r="AK26" i="11"/>
  <c r="AO71" i="11"/>
  <c r="AO29" i="11"/>
  <c r="AS30" i="11"/>
  <c r="BE33" i="11"/>
  <c r="AK38" i="11"/>
  <c r="AS39" i="11"/>
  <c r="AW84" i="11"/>
  <c r="AW85" i="11"/>
  <c r="AJ104" i="11"/>
  <c r="AZ57" i="11"/>
  <c r="AS108" i="11"/>
  <c r="BE62" i="11"/>
  <c r="AW64" i="11"/>
  <c r="AO66" i="11"/>
  <c r="AS116" i="11"/>
  <c r="BE70" i="11"/>
  <c r="AW72" i="11"/>
  <c r="AO74" i="11"/>
  <c r="AS124" i="11"/>
  <c r="BE78" i="11"/>
  <c r="AW80" i="11"/>
  <c r="AO82" i="11"/>
  <c r="AS132" i="11"/>
  <c r="AM104" i="11"/>
  <c r="AZ104" i="11"/>
  <c r="BE106" i="11"/>
  <c r="AK107" i="11"/>
  <c r="AW108" i="11"/>
  <c r="AO110" i="11"/>
  <c r="BA111" i="11"/>
  <c r="AS113" i="11"/>
  <c r="BE114" i="11"/>
  <c r="AK115" i="11"/>
  <c r="AW116" i="11"/>
  <c r="AO118" i="11"/>
  <c r="BA119" i="11"/>
  <c r="AS121" i="11"/>
  <c r="BE122" i="11"/>
  <c r="AK123" i="11"/>
  <c r="AW124" i="11"/>
  <c r="AO126" i="11"/>
  <c r="BA127" i="11"/>
  <c r="AS129" i="11"/>
  <c r="BE130" i="11"/>
  <c r="AK131" i="11"/>
  <c r="AW132" i="11"/>
  <c r="C71" i="9"/>
  <c r="R71" i="9"/>
  <c r="O61" i="9"/>
  <c r="W167" i="9"/>
  <c r="Z65" i="9"/>
  <c r="J116" i="9"/>
  <c r="K62" i="9"/>
  <c r="Z62" i="9"/>
  <c r="AA61" i="9"/>
  <c r="C40" i="9"/>
  <c r="D173" i="9"/>
  <c r="O173" i="9"/>
  <c r="B122" i="9"/>
  <c r="S173" i="9"/>
  <c r="C122" i="9"/>
  <c r="S122" i="9"/>
  <c r="D122" i="9"/>
  <c r="W173" i="9"/>
  <c r="V122" i="9"/>
  <c r="O122" i="9"/>
  <c r="B173" i="9"/>
  <c r="C65" i="9"/>
  <c r="B116" i="9"/>
  <c r="B167" i="9"/>
  <c r="C116" i="9"/>
  <c r="R116" i="9"/>
  <c r="C167" i="9"/>
  <c r="N167" i="9"/>
  <c r="R40" i="9"/>
  <c r="O167" i="9"/>
  <c r="F167" i="9"/>
  <c r="R167" i="9"/>
  <c r="G116" i="9"/>
  <c r="W116" i="9"/>
  <c r="G167" i="9"/>
  <c r="K60" i="9"/>
  <c r="H113" i="9"/>
  <c r="AB72" i="9"/>
  <c r="B62" i="9"/>
  <c r="AA62" i="9"/>
  <c r="R61" i="9"/>
  <c r="F61" i="9"/>
  <c r="V60" i="9"/>
  <c r="O62" i="9"/>
  <c r="F113" i="9"/>
  <c r="X91" i="9"/>
  <c r="D62" i="9"/>
  <c r="T94" i="9"/>
  <c r="H61" i="9"/>
  <c r="N60" i="9"/>
  <c r="T91" i="9"/>
  <c r="L67" i="9"/>
  <c r="T68" i="9"/>
  <c r="N112" i="9"/>
  <c r="H123" i="9"/>
  <c r="L62" i="9"/>
  <c r="J113" i="9"/>
  <c r="V113" i="9"/>
  <c r="AB118" i="9"/>
  <c r="J111" i="9"/>
  <c r="D112" i="9"/>
  <c r="AA112" i="9"/>
  <c r="B162" i="9"/>
  <c r="H163" i="9"/>
  <c r="S60" i="9"/>
  <c r="C61" i="9"/>
  <c r="G60" i="9"/>
  <c r="F122" i="9"/>
  <c r="S62" i="9"/>
  <c r="F71" i="9"/>
  <c r="F60" i="9"/>
  <c r="Z142" i="9"/>
  <c r="W61" i="9"/>
  <c r="G62" i="9"/>
  <c r="R62" i="9"/>
  <c r="R60" i="9"/>
  <c r="B61" i="9"/>
  <c r="C142" i="9"/>
  <c r="N142" i="9"/>
  <c r="K111" i="9"/>
  <c r="V111" i="9"/>
  <c r="F112" i="9"/>
  <c r="R112" i="9"/>
  <c r="AB93" i="9"/>
  <c r="K113" i="9"/>
  <c r="W113" i="9"/>
  <c r="X123" i="9"/>
  <c r="L175" i="9"/>
  <c r="J163" i="9"/>
  <c r="B111" i="9"/>
  <c r="W111" i="9"/>
  <c r="G112" i="9"/>
  <c r="S112" i="9"/>
  <c r="B113" i="9"/>
  <c r="X94" i="9"/>
  <c r="X118" i="9"/>
  <c r="AB123" i="9"/>
  <c r="H174" i="9"/>
  <c r="P175" i="9"/>
  <c r="C164" i="9"/>
  <c r="C111" i="9"/>
  <c r="N111" i="9"/>
  <c r="H112" i="9"/>
  <c r="C113" i="9"/>
  <c r="N113" i="9"/>
  <c r="N164" i="9"/>
  <c r="D111" i="9"/>
  <c r="O111" i="9"/>
  <c r="Z111" i="9"/>
  <c r="J112" i="9"/>
  <c r="H119" i="9"/>
  <c r="L93" i="9"/>
  <c r="L163" i="9" s="1"/>
  <c r="C163" i="9"/>
  <c r="N163" i="9"/>
  <c r="S164" i="9"/>
  <c r="L169" i="9"/>
  <c r="T170" i="9"/>
  <c r="W164" i="9"/>
  <c r="H170" i="9"/>
  <c r="F111" i="9"/>
  <c r="AA111" i="9"/>
  <c r="P124" i="9"/>
  <c r="L124" i="9"/>
  <c r="T162" i="9"/>
  <c r="D163" i="9"/>
  <c r="O163" i="9"/>
  <c r="Z163" i="9"/>
  <c r="J164" i="9"/>
  <c r="S113" i="9"/>
  <c r="J162" i="9"/>
  <c r="V162" i="9"/>
  <c r="F163" i="9"/>
  <c r="AA163" i="9"/>
  <c r="K164" i="9"/>
  <c r="X174" i="9"/>
  <c r="F162" i="9"/>
  <c r="D61" i="9"/>
  <c r="O112" i="9"/>
  <c r="Z112" i="9"/>
  <c r="L118" i="9"/>
  <c r="T119" i="9"/>
  <c r="P123" i="9"/>
  <c r="K162" i="9"/>
  <c r="W162" i="9"/>
  <c r="AB174" i="9"/>
  <c r="AA162" i="9"/>
  <c r="S10" i="9"/>
  <c r="P10" i="9"/>
  <c r="AA10" i="9"/>
  <c r="F10" i="9"/>
  <c r="D105" i="7"/>
  <c r="E17" i="8"/>
  <c r="M17" i="8"/>
  <c r="E18" i="8"/>
  <c r="M18" i="8"/>
  <c r="E19" i="8"/>
  <c r="M19" i="8"/>
  <c r="C21" i="8"/>
  <c r="G121" i="7"/>
  <c r="G99" i="7" s="1"/>
  <c r="H121" i="7"/>
  <c r="H99" i="7" s="1"/>
  <c r="I14" i="8"/>
  <c r="Q14" i="8"/>
  <c r="I13" i="8"/>
  <c r="Q13" i="8"/>
  <c r="J14" i="8"/>
  <c r="O121" i="7"/>
  <c r="O99" i="7" s="1"/>
  <c r="C105" i="7"/>
  <c r="I12" i="8"/>
  <c r="Q12" i="8"/>
  <c r="J13" i="8"/>
  <c r="I22" i="8"/>
  <c r="Q22" i="8"/>
  <c r="C27" i="8"/>
  <c r="K27" i="8"/>
  <c r="G32" i="8"/>
  <c r="O32" i="8"/>
  <c r="G33" i="8"/>
  <c r="O33" i="8"/>
  <c r="G38" i="8"/>
  <c r="O38" i="8"/>
  <c r="G16" i="8"/>
  <c r="J12" i="8"/>
  <c r="D27" i="8"/>
  <c r="L27" i="8"/>
  <c r="P32" i="8"/>
  <c r="H33" i="8"/>
  <c r="P33" i="8"/>
  <c r="H38" i="8"/>
  <c r="P38" i="8"/>
  <c r="J110" i="7"/>
  <c r="G10" i="8"/>
  <c r="P11" i="8"/>
  <c r="G56" i="7"/>
  <c r="G11" i="8" s="1"/>
  <c r="C10" i="8"/>
  <c r="F11" i="8"/>
  <c r="G13" i="8"/>
  <c r="O13" i="8"/>
  <c r="K16" i="8"/>
  <c r="G21" i="8"/>
  <c r="J56" i="7"/>
  <c r="E10" i="8"/>
  <c r="O11" i="8"/>
  <c r="G12" i="8"/>
  <c r="O12" i="8"/>
  <c r="G22" i="8"/>
  <c r="O22" i="8"/>
  <c r="E61" i="7"/>
  <c r="E16" i="8" s="1"/>
  <c r="K66" i="7"/>
  <c r="K55" i="7" s="1"/>
  <c r="I11" i="8"/>
  <c r="Q11" i="8"/>
  <c r="O16" i="8"/>
  <c r="C16" i="8"/>
  <c r="J11" i="8"/>
  <c r="D14" i="8"/>
  <c r="L14" i="8"/>
  <c r="I17" i="8"/>
  <c r="Q17" i="8"/>
  <c r="I18" i="8"/>
  <c r="Q18" i="8"/>
  <c r="I19" i="8"/>
  <c r="Q19" i="8"/>
  <c r="Q21" i="8"/>
  <c r="J22" i="8"/>
  <c r="O66" i="7"/>
  <c r="O55" i="7" s="1"/>
  <c r="M16" i="8"/>
  <c r="L13" i="8"/>
  <c r="Q77" i="7"/>
  <c r="Q55" i="7" s="1"/>
  <c r="D11" i="8"/>
  <c r="L11" i="8"/>
  <c r="D12" i="8"/>
  <c r="L12" i="8"/>
  <c r="E13" i="8"/>
  <c r="M13" i="8"/>
  <c r="E21" i="8"/>
  <c r="H11" i="8"/>
  <c r="D13" i="8"/>
  <c r="Q16" i="8"/>
  <c r="Q32" i="8"/>
  <c r="E11" i="8"/>
  <c r="M11" i="8"/>
  <c r="E12" i="8"/>
  <c r="M12" i="8"/>
  <c r="G14" i="8"/>
  <c r="O14" i="8"/>
  <c r="I16" i="8"/>
  <c r="D17" i="8"/>
  <c r="L17" i="8"/>
  <c r="D18" i="8"/>
  <c r="L18" i="8"/>
  <c r="D19" i="8"/>
  <c r="L19" i="8"/>
  <c r="B12" i="6"/>
  <c r="B10" i="6"/>
  <c r="B11" i="6"/>
  <c r="C9" i="6"/>
  <c r="C31" i="6" s="1"/>
  <c r="K9" i="6"/>
  <c r="K32" i="6" s="1"/>
  <c r="D9" i="6"/>
  <c r="D32" i="6" s="1"/>
  <c r="I9" i="6"/>
  <c r="I33" i="6" s="1"/>
  <c r="L9" i="6"/>
  <c r="L31" i="6" s="1"/>
  <c r="Q9" i="6"/>
  <c r="Q32" i="6" s="1"/>
  <c r="O37" i="6"/>
  <c r="H42" i="6"/>
  <c r="F46" i="6"/>
  <c r="B43" i="6"/>
  <c r="F38" i="6"/>
  <c r="L42" i="6"/>
  <c r="J46" i="6"/>
  <c r="L48" i="6"/>
  <c r="J38" i="6"/>
  <c r="P42" i="6"/>
  <c r="N46" i="6"/>
  <c r="P48" i="6"/>
  <c r="H48" i="6"/>
  <c r="E41" i="6"/>
  <c r="C43" i="6"/>
  <c r="E47" i="6"/>
  <c r="H9" i="6"/>
  <c r="H33" i="6" s="1"/>
  <c r="I41" i="6"/>
  <c r="G43" i="6"/>
  <c r="I47" i="6"/>
  <c r="C37" i="6"/>
  <c r="M41" i="6"/>
  <c r="K43" i="6"/>
  <c r="M47" i="6"/>
  <c r="B42" i="6"/>
  <c r="G37" i="6"/>
  <c r="Q41" i="6"/>
  <c r="O43" i="6"/>
  <c r="Q47" i="6"/>
  <c r="P9" i="6"/>
  <c r="P33" i="6" s="1"/>
  <c r="K37" i="6"/>
  <c r="D42" i="6"/>
  <c r="B46" i="6"/>
  <c r="D48" i="6"/>
  <c r="I45" i="5"/>
  <c r="Q45" i="5"/>
  <c r="Q51" i="5"/>
  <c r="E45" i="5"/>
  <c r="M45" i="5"/>
  <c r="E51" i="5"/>
  <c r="M51" i="5"/>
  <c r="G45" i="5"/>
  <c r="O45" i="5"/>
  <c r="H45" i="5"/>
  <c r="P45" i="5"/>
  <c r="H51" i="5"/>
  <c r="P51" i="5"/>
  <c r="G39" i="5"/>
  <c r="O51" i="5"/>
  <c r="J45" i="5"/>
  <c r="B51" i="5"/>
  <c r="J51" i="5"/>
  <c r="C45" i="5"/>
  <c r="K45" i="5"/>
  <c r="C51" i="5"/>
  <c r="K51" i="5"/>
  <c r="D45" i="5"/>
  <c r="L45" i="5"/>
  <c r="D51" i="5"/>
  <c r="L51" i="5"/>
  <c r="G51" i="5"/>
  <c r="F45" i="5"/>
  <c r="N45" i="5"/>
  <c r="F51" i="5"/>
  <c r="N51" i="5"/>
  <c r="E18" i="38"/>
  <c r="F20" i="38"/>
  <c r="N20" i="38"/>
  <c r="N18" i="38" s="1"/>
  <c r="D22" i="38"/>
  <c r="D18" i="38" s="1"/>
  <c r="L22" i="38"/>
  <c r="L18" i="38" s="1"/>
  <c r="F21" i="38"/>
  <c r="N21" i="38"/>
  <c r="H20" i="38"/>
  <c r="P20" i="38"/>
  <c r="G21" i="38"/>
  <c r="G18" i="38" s="1"/>
  <c r="O21" i="38"/>
  <c r="O18" i="38" s="1"/>
  <c r="I20" i="38"/>
  <c r="I18" i="38" s="1"/>
  <c r="Q20" i="38"/>
  <c r="Q18" i="38" s="1"/>
  <c r="H21" i="38"/>
  <c r="P21" i="38"/>
  <c r="B20" i="38"/>
  <c r="J20" i="38"/>
  <c r="B21" i="38"/>
  <c r="J21" i="38"/>
  <c r="X13" i="37"/>
  <c r="AB56" i="37"/>
  <c r="T56" i="37"/>
  <c r="AB13" i="37"/>
  <c r="AA62" i="35"/>
  <c r="R12" i="35"/>
  <c r="AB12" i="35"/>
  <c r="L12" i="35"/>
  <c r="R62" i="35"/>
  <c r="AB62" i="35"/>
  <c r="L62" i="35"/>
  <c r="AB10" i="34"/>
  <c r="T10" i="34"/>
  <c r="L10" i="34"/>
  <c r="B54" i="33"/>
  <c r="B13" i="33"/>
  <c r="C54" i="33"/>
  <c r="C13" i="33"/>
  <c r="L14" i="31"/>
  <c r="L64" i="31"/>
  <c r="F12" i="31"/>
  <c r="F62" i="31"/>
  <c r="P62" i="31"/>
  <c r="L12" i="30"/>
  <c r="T10" i="30"/>
  <c r="AB59" i="29"/>
  <c r="AB13" i="29"/>
  <c r="T59" i="29"/>
  <c r="T13" i="29"/>
  <c r="B59" i="29"/>
  <c r="B13" i="29"/>
  <c r="L13" i="29"/>
  <c r="AO13" i="29" s="1"/>
  <c r="C13" i="29"/>
  <c r="AF13" i="29" s="1"/>
  <c r="P59" i="29"/>
  <c r="H13" i="27"/>
  <c r="L14" i="27"/>
  <c r="H63" i="27"/>
  <c r="L64" i="27"/>
  <c r="G12" i="27"/>
  <c r="R12" i="27"/>
  <c r="R31" i="27" s="1"/>
  <c r="G62" i="27"/>
  <c r="R62" i="27"/>
  <c r="S12" i="27"/>
  <c r="P14" i="27"/>
  <c r="T15" i="27"/>
  <c r="H62" i="27"/>
  <c r="S62" i="27"/>
  <c r="P64" i="27"/>
  <c r="P83" i="27" s="1"/>
  <c r="T65" i="27"/>
  <c r="T84" i="27" s="1"/>
  <c r="H10" i="26"/>
  <c r="L12" i="26"/>
  <c r="T10" i="26"/>
  <c r="T13" i="25"/>
  <c r="B13" i="25"/>
  <c r="L13" i="25"/>
  <c r="C13" i="25"/>
  <c r="X13" i="25"/>
  <c r="BA13" i="25" s="1"/>
  <c r="H59" i="25"/>
  <c r="H13" i="25"/>
  <c r="C59" i="25"/>
  <c r="T59" i="25"/>
  <c r="AW59" i="25" s="1"/>
  <c r="R62" i="23"/>
  <c r="L64" i="23"/>
  <c r="AA12" i="23"/>
  <c r="AA31" i="23" s="1"/>
  <c r="P15" i="23"/>
  <c r="P34" i="23" s="1"/>
  <c r="G62" i="23"/>
  <c r="T65" i="23"/>
  <c r="T84" i="23" s="1"/>
  <c r="F12" i="23"/>
  <c r="C12" i="23"/>
  <c r="N12" i="23"/>
  <c r="H63" i="23"/>
  <c r="H13" i="23"/>
  <c r="L14" i="23"/>
  <c r="G12" i="23"/>
  <c r="G31" i="23" s="1"/>
  <c r="R12" i="23"/>
  <c r="R31" i="23" s="1"/>
  <c r="S12" i="23"/>
  <c r="P14" i="23"/>
  <c r="P33" i="23" s="1"/>
  <c r="T15" i="23"/>
  <c r="X13" i="23"/>
  <c r="X10" i="22"/>
  <c r="C13" i="21"/>
  <c r="X13" i="21"/>
  <c r="X59" i="21"/>
  <c r="P13" i="21"/>
  <c r="P59" i="21"/>
  <c r="AB13" i="21"/>
  <c r="AB59" i="21"/>
  <c r="H13" i="21"/>
  <c r="H59" i="21"/>
  <c r="C12" i="19"/>
  <c r="N12" i="19"/>
  <c r="C62" i="19"/>
  <c r="N62" i="19"/>
  <c r="H13" i="19"/>
  <c r="L14" i="19"/>
  <c r="P15" i="19"/>
  <c r="P34" i="19" s="1"/>
  <c r="H63" i="19"/>
  <c r="L64" i="19"/>
  <c r="F12" i="19"/>
  <c r="AA12" i="19"/>
  <c r="T13" i="19"/>
  <c r="T63" i="19"/>
  <c r="G12" i="19"/>
  <c r="R12" i="19"/>
  <c r="G62" i="19"/>
  <c r="R62" i="19"/>
  <c r="T15" i="19"/>
  <c r="P64" i="19"/>
  <c r="T65" i="19"/>
  <c r="AB14" i="19"/>
  <c r="AB64" i="19"/>
  <c r="AB12" i="18"/>
  <c r="T10" i="18"/>
  <c r="X15" i="17"/>
  <c r="C59" i="17"/>
  <c r="X59" i="17"/>
  <c r="P15" i="17"/>
  <c r="P59" i="17"/>
  <c r="AB15" i="17"/>
  <c r="AB59" i="17"/>
  <c r="H15" i="17"/>
  <c r="H13" i="15"/>
  <c r="L14" i="15"/>
  <c r="H63" i="15"/>
  <c r="L64" i="15"/>
  <c r="G12" i="15"/>
  <c r="R12" i="15"/>
  <c r="G62" i="15"/>
  <c r="R62" i="15"/>
  <c r="T15" i="15"/>
  <c r="P64" i="15"/>
  <c r="P83" i="15" s="1"/>
  <c r="T65" i="15"/>
  <c r="AB10" i="14"/>
  <c r="P10" i="14"/>
  <c r="T10" i="14"/>
  <c r="T56" i="13"/>
  <c r="P45" i="13"/>
  <c r="H88" i="13"/>
  <c r="P12" i="13"/>
  <c r="X13" i="11"/>
  <c r="AJ13" i="11"/>
  <c r="AU13" i="11"/>
  <c r="AW16" i="11"/>
  <c r="AO18" i="11"/>
  <c r="BE22" i="11"/>
  <c r="AW24" i="11"/>
  <c r="AS25" i="11"/>
  <c r="AO26" i="11"/>
  <c r="BE30" i="11"/>
  <c r="AW32" i="11"/>
  <c r="AS33" i="11"/>
  <c r="AO34" i="11"/>
  <c r="AW40" i="11"/>
  <c r="AS41" i="11"/>
  <c r="T57" i="11"/>
  <c r="AF57" i="11"/>
  <c r="AQ57" i="11"/>
  <c r="AW59" i="11"/>
  <c r="AS60" i="11"/>
  <c r="AO61" i="11"/>
  <c r="BE65" i="11"/>
  <c r="BA66" i="11"/>
  <c r="AW67" i="11"/>
  <c r="AS68" i="11"/>
  <c r="AO69" i="11"/>
  <c r="BE73" i="11"/>
  <c r="BA74" i="11"/>
  <c r="AW75" i="11"/>
  <c r="AS76" i="11"/>
  <c r="AO77" i="11"/>
  <c r="BA82" i="11"/>
  <c r="AO107" i="11"/>
  <c r="BE111" i="11"/>
  <c r="AK132" i="11"/>
  <c r="AS20" i="11"/>
  <c r="AS28" i="11"/>
  <c r="P13" i="11"/>
  <c r="L57" i="11"/>
  <c r="AI57" i="11"/>
  <c r="BD57" i="11"/>
  <c r="AO59" i="11"/>
  <c r="BE63" i="11"/>
  <c r="BA64" i="11"/>
  <c r="AO67" i="11"/>
  <c r="BE71" i="11"/>
  <c r="BA72" i="11"/>
  <c r="AO75" i="11"/>
  <c r="AO121" i="11"/>
  <c r="AK122" i="11"/>
  <c r="BE82" i="11"/>
  <c r="BE112" i="11"/>
  <c r="H13" i="11"/>
  <c r="T13" i="11"/>
  <c r="P57" i="11"/>
  <c r="BA104" i="11"/>
  <c r="L13" i="11"/>
  <c r="L66" i="9"/>
  <c r="L60" i="9"/>
  <c r="T67" i="9"/>
  <c r="T112" i="9"/>
  <c r="AB68" i="9"/>
  <c r="AB62" i="9"/>
  <c r="K40" i="9"/>
  <c r="K71" i="9"/>
  <c r="D116" i="9"/>
  <c r="D91" i="9"/>
  <c r="H117" i="9"/>
  <c r="P118" i="9"/>
  <c r="X119" i="9"/>
  <c r="K122" i="9"/>
  <c r="AB124" i="9"/>
  <c r="V164" i="9"/>
  <c r="D167" i="9"/>
  <c r="L168" i="9"/>
  <c r="T169" i="9"/>
  <c r="S65" i="9"/>
  <c r="S40" i="9"/>
  <c r="X167" i="9"/>
  <c r="AA71" i="9"/>
  <c r="H73" i="9"/>
  <c r="F116" i="9"/>
  <c r="F91" i="9"/>
  <c r="R22" i="4" s="1"/>
  <c r="S116" i="9"/>
  <c r="L117" i="9"/>
  <c r="T118" i="9"/>
  <c r="AB119" i="9"/>
  <c r="S111" i="9"/>
  <c r="G163" i="9"/>
  <c r="R163" i="9"/>
  <c r="P168" i="9"/>
  <c r="P143" i="9"/>
  <c r="X142" i="9"/>
  <c r="L173" i="9"/>
  <c r="S163" i="9"/>
  <c r="X169" i="9"/>
  <c r="T60" i="9"/>
  <c r="T167" i="9"/>
  <c r="V62" i="9"/>
  <c r="T111" i="9"/>
  <c r="AA113" i="9"/>
  <c r="S167" i="9"/>
  <c r="D162" i="9"/>
  <c r="B164" i="9"/>
  <c r="AA116" i="9"/>
  <c r="AA91" i="9"/>
  <c r="J122" i="9"/>
  <c r="X170" i="9"/>
  <c r="T123" i="9"/>
  <c r="T174" i="9"/>
  <c r="AB175" i="9"/>
  <c r="Z113" i="9"/>
  <c r="H124" i="9"/>
  <c r="B112" i="9"/>
  <c r="C162" i="9"/>
  <c r="N162" i="9"/>
  <c r="D164" i="9"/>
  <c r="O164" i="9"/>
  <c r="Z164" i="9"/>
  <c r="V116" i="9"/>
  <c r="V167" i="9"/>
  <c r="V142" i="9"/>
  <c r="AA173" i="9"/>
  <c r="AA167" i="9"/>
  <c r="X68" i="9"/>
  <c r="P91" i="9"/>
  <c r="P169" i="9"/>
  <c r="H12" i="9"/>
  <c r="J60" i="9"/>
  <c r="J65" i="9"/>
  <c r="J40" i="9"/>
  <c r="T73" i="9"/>
  <c r="T175" i="9"/>
  <c r="C60" i="9"/>
  <c r="D65" i="9"/>
  <c r="V112" i="9"/>
  <c r="D113" i="9"/>
  <c r="O113" i="9"/>
  <c r="R91" i="9"/>
  <c r="R122" i="9"/>
  <c r="C112" i="9"/>
  <c r="K163" i="9"/>
  <c r="V163" i="9"/>
  <c r="F164" i="9"/>
  <c r="AA164" i="9"/>
  <c r="J167" i="9"/>
  <c r="AB168" i="9"/>
  <c r="L170" i="9"/>
  <c r="F173" i="9"/>
  <c r="O162" i="9"/>
  <c r="AB170" i="9"/>
  <c r="H175" i="9"/>
  <c r="P67" i="9"/>
  <c r="P61" i="9"/>
  <c r="H13" i="9"/>
  <c r="H67" i="9"/>
  <c r="G71" i="9"/>
  <c r="T71" i="9"/>
  <c r="P71" i="9"/>
  <c r="P174" i="9"/>
  <c r="P72" i="9"/>
  <c r="X124" i="9"/>
  <c r="X73" i="9"/>
  <c r="X71" i="9"/>
  <c r="X61" i="9"/>
  <c r="L72" i="9"/>
  <c r="K112" i="9"/>
  <c r="AB117" i="9"/>
  <c r="AB92" i="9"/>
  <c r="L119" i="9"/>
  <c r="R162" i="9"/>
  <c r="B163" i="9"/>
  <c r="W163" i="9"/>
  <c r="G164" i="9"/>
  <c r="G113" i="9"/>
  <c r="R164" i="9"/>
  <c r="R113" i="9"/>
  <c r="K116" i="9"/>
  <c r="K167" i="9"/>
  <c r="K142" i="9"/>
  <c r="Z167" i="9"/>
  <c r="H169" i="9"/>
  <c r="P170" i="9"/>
  <c r="G173" i="9"/>
  <c r="R173" i="9"/>
  <c r="L174" i="9"/>
  <c r="Z162" i="9"/>
  <c r="K173" i="9"/>
  <c r="W112" i="9"/>
  <c r="H168" i="9"/>
  <c r="J173" i="9"/>
  <c r="AB11" i="9"/>
  <c r="AB10" i="9"/>
  <c r="L10" i="9"/>
  <c r="L13" i="9"/>
  <c r="AA65" i="9"/>
  <c r="V40" i="9"/>
  <c r="V71" i="9"/>
  <c r="T72" i="9"/>
  <c r="G111" i="9"/>
  <c r="R111" i="9"/>
  <c r="O116" i="9"/>
  <c r="O91" i="9"/>
  <c r="Z116" i="9"/>
  <c r="Z91" i="9"/>
  <c r="R87" i="4" s="1"/>
  <c r="H118" i="9"/>
  <c r="P119" i="9"/>
  <c r="P94" i="9"/>
  <c r="P113" i="9" s="1"/>
  <c r="G91" i="9"/>
  <c r="G122" i="9"/>
  <c r="L122" i="9"/>
  <c r="T124" i="9"/>
  <c r="G162" i="9"/>
  <c r="S162" i="9"/>
  <c r="X175" i="9"/>
  <c r="V173" i="9"/>
  <c r="X67" i="9"/>
  <c r="C173" i="9"/>
  <c r="N173" i="9"/>
  <c r="L123" i="9"/>
  <c r="X143" i="9"/>
  <c r="X111" i="9" s="1"/>
  <c r="AB144" i="9"/>
  <c r="AB67" i="9"/>
  <c r="B142" i="9"/>
  <c r="L142" i="9"/>
  <c r="W142" i="9"/>
  <c r="N51" i="2"/>
  <c r="N50" i="2"/>
  <c r="N38" i="2"/>
  <c r="N39" i="2"/>
  <c r="N40" i="2"/>
  <c r="J17" i="2"/>
  <c r="E28" i="2"/>
  <c r="M28" i="2"/>
  <c r="L38" i="2"/>
  <c r="M39" i="2"/>
  <c r="E50" i="2"/>
  <c r="M50" i="2"/>
  <c r="E51" i="2"/>
  <c r="M51" i="2"/>
  <c r="M30" i="3"/>
  <c r="E31" i="3"/>
  <c r="M31" i="3"/>
  <c r="E36" i="3"/>
  <c r="E35" i="3"/>
  <c r="E34" i="3"/>
  <c r="M36" i="3"/>
  <c r="M35" i="3"/>
  <c r="M34" i="3"/>
  <c r="F41" i="3"/>
  <c r="F40" i="3"/>
  <c r="F39" i="3"/>
  <c r="N41" i="3"/>
  <c r="N40" i="3"/>
  <c r="N39" i="3"/>
  <c r="F46" i="3"/>
  <c r="F45" i="3"/>
  <c r="F44" i="3"/>
  <c r="N46" i="3"/>
  <c r="N45" i="3"/>
  <c r="N44" i="3"/>
  <c r="C35" i="3"/>
  <c r="K40" i="3"/>
  <c r="G44" i="3"/>
  <c r="G46" i="3"/>
  <c r="N67" i="4"/>
  <c r="G67" i="4"/>
  <c r="D84" i="4"/>
  <c r="J16" i="2"/>
  <c r="E27" i="2"/>
  <c r="M27" i="2"/>
  <c r="M38" i="2"/>
  <c r="O40" i="2"/>
  <c r="O44" i="2"/>
  <c r="O52" i="2" s="1"/>
  <c r="N29" i="3"/>
  <c r="F30" i="3"/>
  <c r="N30" i="3"/>
  <c r="F31" i="3"/>
  <c r="N31" i="3"/>
  <c r="F36" i="3"/>
  <c r="F35" i="3"/>
  <c r="F34" i="3"/>
  <c r="N36" i="3"/>
  <c r="N35" i="3"/>
  <c r="N34" i="3"/>
  <c r="G35" i="3"/>
  <c r="O40" i="3"/>
  <c r="K44" i="3"/>
  <c r="K46" i="3"/>
  <c r="M56" i="4"/>
  <c r="E21" i="4"/>
  <c r="E67" i="4" s="1"/>
  <c r="H73" i="4"/>
  <c r="P73" i="4"/>
  <c r="M78" i="4"/>
  <c r="E79" i="4"/>
  <c r="M79" i="4"/>
  <c r="D17" i="2"/>
  <c r="L17" i="2"/>
  <c r="G28" i="2"/>
  <c r="O28" i="2"/>
  <c r="P40" i="2"/>
  <c r="G50" i="2"/>
  <c r="G51" i="2"/>
  <c r="H41" i="3"/>
  <c r="H40" i="3"/>
  <c r="H39" i="3"/>
  <c r="P41" i="3"/>
  <c r="P40" i="3"/>
  <c r="P39" i="3"/>
  <c r="H46" i="3"/>
  <c r="H45" i="3"/>
  <c r="H44" i="3"/>
  <c r="P46" i="3"/>
  <c r="P45" i="3"/>
  <c r="P44" i="3"/>
  <c r="K35" i="3"/>
  <c r="G39" i="3"/>
  <c r="O44" i="3"/>
  <c r="F67" i="4"/>
  <c r="E17" i="2"/>
  <c r="M17" i="2"/>
  <c r="H28" i="2"/>
  <c r="P28" i="2"/>
  <c r="Q40" i="2"/>
  <c r="H30" i="3"/>
  <c r="P30" i="3"/>
  <c r="H31" i="3"/>
  <c r="P31" i="3"/>
  <c r="H36" i="3"/>
  <c r="H35" i="3"/>
  <c r="H34" i="3"/>
  <c r="P36" i="3"/>
  <c r="P35" i="3"/>
  <c r="P34" i="3"/>
  <c r="I41" i="3"/>
  <c r="I40" i="3"/>
  <c r="I39" i="3"/>
  <c r="Q41" i="3"/>
  <c r="Q40" i="3"/>
  <c r="Q39" i="3"/>
  <c r="I46" i="3"/>
  <c r="I45" i="3"/>
  <c r="I44" i="3"/>
  <c r="Q46" i="3"/>
  <c r="Q45" i="3"/>
  <c r="Q44" i="3"/>
  <c r="C34" i="3"/>
  <c r="H62" i="4"/>
  <c r="H10" i="4"/>
  <c r="H67" i="4" s="1"/>
  <c r="P62" i="4"/>
  <c r="P10" i="4"/>
  <c r="P56" i="4" s="1"/>
  <c r="E16" i="2"/>
  <c r="M16" i="2"/>
  <c r="F17" i="2"/>
  <c r="N17" i="2"/>
  <c r="H27" i="2"/>
  <c r="P27" i="2"/>
  <c r="I28" i="2"/>
  <c r="Q28" i="2"/>
  <c r="Q39" i="2"/>
  <c r="B44" i="2"/>
  <c r="B50" i="2" s="1"/>
  <c r="I50" i="2"/>
  <c r="Q50" i="2"/>
  <c r="I51" i="2"/>
  <c r="Q51" i="2"/>
  <c r="I8" i="3"/>
  <c r="Q8" i="3"/>
  <c r="Q29" i="3" s="1"/>
  <c r="I36" i="3"/>
  <c r="I35" i="3"/>
  <c r="I34" i="3"/>
  <c r="Q36" i="3"/>
  <c r="Q35" i="3"/>
  <c r="Q34" i="3"/>
  <c r="J41" i="3"/>
  <c r="J40" i="3"/>
  <c r="J39" i="3"/>
  <c r="B46" i="3"/>
  <c r="B45" i="3"/>
  <c r="B44" i="3"/>
  <c r="J46" i="3"/>
  <c r="J45" i="3"/>
  <c r="J44" i="3"/>
  <c r="G34" i="3"/>
  <c r="B81" i="4"/>
  <c r="B70" i="4"/>
  <c r="B59" i="4"/>
  <c r="B11" i="4"/>
  <c r="C73" i="4"/>
  <c r="C21" i="4"/>
  <c r="C56" i="4" s="1"/>
  <c r="K73" i="4"/>
  <c r="K21" i="4"/>
  <c r="K67" i="4" s="1"/>
  <c r="B86" i="4"/>
  <c r="B75" i="4"/>
  <c r="B27" i="4"/>
  <c r="H79" i="4"/>
  <c r="H68" i="4"/>
  <c r="H57" i="4"/>
  <c r="H84" i="4"/>
  <c r="P84" i="4"/>
  <c r="J50" i="2"/>
  <c r="J51" i="2"/>
  <c r="B36" i="3"/>
  <c r="B35" i="3"/>
  <c r="J36" i="3"/>
  <c r="J35" i="3"/>
  <c r="J34" i="3"/>
  <c r="D73" i="4"/>
  <c r="L40" i="2"/>
  <c r="D41" i="3"/>
  <c r="D40" i="3"/>
  <c r="D39" i="3"/>
  <c r="L41" i="3"/>
  <c r="L40" i="3"/>
  <c r="L39" i="3"/>
  <c r="D46" i="3"/>
  <c r="D45" i="3"/>
  <c r="D44" i="3"/>
  <c r="L46" i="3"/>
  <c r="L45" i="3"/>
  <c r="L44" i="3"/>
  <c r="K34" i="3"/>
  <c r="D50" i="2"/>
  <c r="L50" i="2"/>
  <c r="D51" i="2"/>
  <c r="L51" i="2"/>
  <c r="D8" i="3"/>
  <c r="D29" i="3" s="1"/>
  <c r="L8" i="3"/>
  <c r="L29" i="3" s="1"/>
  <c r="L30" i="3"/>
  <c r="D36" i="3"/>
  <c r="D35" i="3"/>
  <c r="D34" i="3"/>
  <c r="L36" i="3"/>
  <c r="L35" i="3"/>
  <c r="L34" i="3"/>
  <c r="E41" i="3"/>
  <c r="E40" i="3"/>
  <c r="E39" i="3"/>
  <c r="M41" i="3"/>
  <c r="M40" i="3"/>
  <c r="M39" i="3"/>
  <c r="E46" i="3"/>
  <c r="E45" i="3"/>
  <c r="E44" i="3"/>
  <c r="M46" i="3"/>
  <c r="M45" i="3"/>
  <c r="M44" i="3"/>
  <c r="D62" i="4"/>
  <c r="D10" i="4"/>
  <c r="D56" i="4" s="1"/>
  <c r="K78" i="4"/>
  <c r="B22" i="4"/>
  <c r="B79" i="4" s="1"/>
  <c r="E9" i="6"/>
  <c r="E31" i="6" s="1"/>
  <c r="M9" i="6"/>
  <c r="M31" i="6" s="1"/>
  <c r="I36" i="6"/>
  <c r="Q36" i="6"/>
  <c r="H37" i="6"/>
  <c r="P37" i="6"/>
  <c r="G38" i="6"/>
  <c r="O38" i="6"/>
  <c r="F41" i="6"/>
  <c r="N41" i="6"/>
  <c r="E42" i="6"/>
  <c r="M42" i="6"/>
  <c r="D43" i="6"/>
  <c r="L43" i="6"/>
  <c r="C46" i="6"/>
  <c r="K46" i="6"/>
  <c r="B47" i="6"/>
  <c r="J47" i="6"/>
  <c r="I48" i="6"/>
  <c r="Q48" i="6"/>
  <c r="P21" i="7"/>
  <c r="B110" i="7"/>
  <c r="B99" i="7" s="1"/>
  <c r="B100" i="7"/>
  <c r="F62" i="4"/>
  <c r="N62" i="4"/>
  <c r="F9" i="6"/>
  <c r="F33" i="6" s="1"/>
  <c r="B14" i="6"/>
  <c r="B37" i="6" s="1"/>
  <c r="J36" i="6"/>
  <c r="I37" i="6"/>
  <c r="Q37" i="6"/>
  <c r="H38" i="6"/>
  <c r="P38" i="6"/>
  <c r="G41" i="6"/>
  <c r="O41" i="6"/>
  <c r="F42" i="6"/>
  <c r="N42" i="6"/>
  <c r="D46" i="6"/>
  <c r="L46" i="6"/>
  <c r="C47" i="6"/>
  <c r="K47" i="6"/>
  <c r="N16" i="7"/>
  <c r="H21" i="7"/>
  <c r="F57" i="8"/>
  <c r="F58" i="8"/>
  <c r="N58" i="8"/>
  <c r="F59" i="8"/>
  <c r="N59" i="8"/>
  <c r="D55" i="7"/>
  <c r="L55" i="7"/>
  <c r="G73" i="4"/>
  <c r="O73" i="4"/>
  <c r="G9" i="6"/>
  <c r="G33" i="6" s="1"/>
  <c r="O9" i="6"/>
  <c r="O32" i="6" s="1"/>
  <c r="N10" i="6"/>
  <c r="C36" i="6"/>
  <c r="K36" i="6"/>
  <c r="H41" i="6"/>
  <c r="P41" i="6"/>
  <c r="E46" i="6"/>
  <c r="M46" i="6"/>
  <c r="K10" i="7"/>
  <c r="F16" i="7"/>
  <c r="I21" i="7"/>
  <c r="P57" i="4"/>
  <c r="P68" i="4"/>
  <c r="D36" i="6"/>
  <c r="L36" i="6"/>
  <c r="B22" i="7"/>
  <c r="B13" i="7"/>
  <c r="L10" i="4"/>
  <c r="E36" i="6"/>
  <c r="M36" i="6"/>
  <c r="D37" i="6"/>
  <c r="L37" i="6"/>
  <c r="C38" i="6"/>
  <c r="K38" i="6"/>
  <c r="B41" i="6"/>
  <c r="J41" i="6"/>
  <c r="I42" i="6"/>
  <c r="Q42" i="6"/>
  <c r="G46" i="6"/>
  <c r="O46" i="6"/>
  <c r="F47" i="6"/>
  <c r="N47" i="6"/>
  <c r="L21" i="7"/>
  <c r="J99" i="7"/>
  <c r="B16" i="4"/>
  <c r="B69" i="4"/>
  <c r="B71" i="4"/>
  <c r="B74" i="4"/>
  <c r="B76" i="4"/>
  <c r="J9" i="6"/>
  <c r="J31" i="6" s="1"/>
  <c r="N14" i="6"/>
  <c r="F36" i="6"/>
  <c r="E37" i="6"/>
  <c r="M37" i="6"/>
  <c r="C41" i="6"/>
  <c r="K41" i="6"/>
  <c r="J42" i="6"/>
  <c r="H46" i="6"/>
  <c r="P46" i="6"/>
  <c r="G47" i="6"/>
  <c r="O47" i="6"/>
  <c r="D21" i="7"/>
  <c r="D67" i="8" s="1"/>
  <c r="O10" i="7"/>
  <c r="O10" i="8" s="1"/>
  <c r="N21" i="7"/>
  <c r="B66" i="7"/>
  <c r="B55" i="7" s="1"/>
  <c r="B56" i="7"/>
  <c r="D57" i="4"/>
  <c r="L57" i="4"/>
  <c r="J27" i="8"/>
  <c r="J21" i="7"/>
  <c r="J111" i="8" s="1"/>
  <c r="J16" i="7"/>
  <c r="J16" i="8" s="1"/>
  <c r="C56" i="8"/>
  <c r="C57" i="8"/>
  <c r="K57" i="8"/>
  <c r="C58" i="8"/>
  <c r="K58" i="8"/>
  <c r="C59" i="8"/>
  <c r="K59" i="8"/>
  <c r="C60" i="8"/>
  <c r="K60" i="8"/>
  <c r="C62" i="8"/>
  <c r="K62" i="8"/>
  <c r="C63" i="8"/>
  <c r="K63" i="8"/>
  <c r="C64" i="8"/>
  <c r="K64" i="8"/>
  <c r="C65" i="8"/>
  <c r="K65" i="8"/>
  <c r="C67" i="8"/>
  <c r="C68" i="8"/>
  <c r="K68" i="8"/>
  <c r="N69" i="8"/>
  <c r="E73" i="8"/>
  <c r="M73" i="8"/>
  <c r="N75" i="8"/>
  <c r="I78" i="8"/>
  <c r="Q78" i="8"/>
  <c r="I79" i="8"/>
  <c r="Q79" i="8"/>
  <c r="I84" i="8"/>
  <c r="Q84" i="8"/>
  <c r="I101" i="8"/>
  <c r="Q101" i="8"/>
  <c r="I102" i="8"/>
  <c r="Q102" i="8"/>
  <c r="I103" i="8"/>
  <c r="Q103" i="8"/>
  <c r="I104" i="8"/>
  <c r="Q104" i="8"/>
  <c r="I106" i="8"/>
  <c r="Q106" i="8"/>
  <c r="I107" i="8"/>
  <c r="Q107" i="8"/>
  <c r="I108" i="8"/>
  <c r="Q108" i="8"/>
  <c r="I109" i="8"/>
  <c r="Q109" i="8"/>
  <c r="I111" i="8"/>
  <c r="Q111" i="8"/>
  <c r="I112" i="8"/>
  <c r="Q112" i="8"/>
  <c r="C117" i="8"/>
  <c r="K117" i="8"/>
  <c r="N118" i="8"/>
  <c r="G122" i="8"/>
  <c r="O122" i="8"/>
  <c r="G123" i="8"/>
  <c r="O123" i="8"/>
  <c r="G128" i="8"/>
  <c r="O128" i="8"/>
  <c r="D57" i="8"/>
  <c r="L57" i="8"/>
  <c r="D58" i="8"/>
  <c r="L58" i="8"/>
  <c r="D59" i="8"/>
  <c r="L59" i="8"/>
  <c r="D60" i="8"/>
  <c r="L60" i="8"/>
  <c r="D61" i="7"/>
  <c r="D62" i="8" s="1"/>
  <c r="L61" i="7"/>
  <c r="L62" i="8" s="1"/>
  <c r="D63" i="8"/>
  <c r="L63" i="8"/>
  <c r="D64" i="8"/>
  <c r="L64" i="8"/>
  <c r="D65" i="8"/>
  <c r="L65" i="8"/>
  <c r="D68" i="8"/>
  <c r="L68" i="8"/>
  <c r="F73" i="8"/>
  <c r="N73" i="8"/>
  <c r="J78" i="8"/>
  <c r="J79" i="8"/>
  <c r="J84" i="8"/>
  <c r="J101" i="8"/>
  <c r="J102" i="8"/>
  <c r="J103" i="8"/>
  <c r="J104" i="8"/>
  <c r="J106" i="8"/>
  <c r="J107" i="8"/>
  <c r="J108" i="8"/>
  <c r="J109" i="8"/>
  <c r="J112" i="8"/>
  <c r="D117" i="8"/>
  <c r="L117" i="8"/>
  <c r="H122" i="8"/>
  <c r="P122" i="8"/>
  <c r="H123" i="8"/>
  <c r="P123" i="8"/>
  <c r="H128" i="8"/>
  <c r="P128" i="8"/>
  <c r="E56" i="8"/>
  <c r="E57" i="8"/>
  <c r="M57" i="8"/>
  <c r="E58" i="8"/>
  <c r="M58" i="8"/>
  <c r="E59" i="8"/>
  <c r="M59" i="8"/>
  <c r="E60" i="8"/>
  <c r="M60" i="8"/>
  <c r="E62" i="8"/>
  <c r="M62" i="8"/>
  <c r="E63" i="8"/>
  <c r="M63" i="8"/>
  <c r="E64" i="8"/>
  <c r="M64" i="8"/>
  <c r="E65" i="8"/>
  <c r="M65" i="8"/>
  <c r="E67" i="8"/>
  <c r="M67" i="8"/>
  <c r="E68" i="8"/>
  <c r="M68" i="8"/>
  <c r="N70" i="8"/>
  <c r="G73" i="8"/>
  <c r="O73" i="8"/>
  <c r="C78" i="8"/>
  <c r="K78" i="8"/>
  <c r="C79" i="8"/>
  <c r="K79" i="8"/>
  <c r="C84" i="8"/>
  <c r="K84" i="8"/>
  <c r="C100" i="8"/>
  <c r="C101" i="8"/>
  <c r="K101" i="8"/>
  <c r="C102" i="8"/>
  <c r="K102" i="8"/>
  <c r="C103" i="8"/>
  <c r="K103" i="8"/>
  <c r="C104" i="8"/>
  <c r="K104" i="8"/>
  <c r="C106" i="8"/>
  <c r="K106" i="8"/>
  <c r="C107" i="8"/>
  <c r="K107" i="8"/>
  <c r="C108" i="8"/>
  <c r="K108" i="8"/>
  <c r="C109" i="8"/>
  <c r="K109" i="8"/>
  <c r="C111" i="8"/>
  <c r="C112" i="8"/>
  <c r="K112" i="8"/>
  <c r="N113" i="8"/>
  <c r="E117" i="8"/>
  <c r="M117" i="8"/>
  <c r="N119" i="8"/>
  <c r="I122" i="8"/>
  <c r="Q122" i="8"/>
  <c r="I123" i="8"/>
  <c r="Q123" i="8"/>
  <c r="I128" i="8"/>
  <c r="Q128" i="8"/>
  <c r="F60" i="8"/>
  <c r="N60" i="8"/>
  <c r="F63" i="8"/>
  <c r="N63" i="8"/>
  <c r="F64" i="8"/>
  <c r="N64" i="8"/>
  <c r="F65" i="8"/>
  <c r="N65" i="8"/>
  <c r="F68" i="8"/>
  <c r="N68" i="8"/>
  <c r="H73" i="8"/>
  <c r="P73" i="8"/>
  <c r="D78" i="8"/>
  <c r="L78" i="8"/>
  <c r="D79" i="8"/>
  <c r="L79" i="8"/>
  <c r="D84" i="8"/>
  <c r="L84" i="8"/>
  <c r="D101" i="8"/>
  <c r="L101" i="8"/>
  <c r="D102" i="8"/>
  <c r="L102" i="8"/>
  <c r="D103" i="8"/>
  <c r="L103" i="8"/>
  <c r="D104" i="8"/>
  <c r="L104" i="8"/>
  <c r="D107" i="8"/>
  <c r="L107" i="8"/>
  <c r="D108" i="8"/>
  <c r="L108" i="8"/>
  <c r="D109" i="8"/>
  <c r="L109" i="8"/>
  <c r="D111" i="8"/>
  <c r="L111" i="8"/>
  <c r="D112" i="8"/>
  <c r="L112" i="8"/>
  <c r="F117" i="8"/>
  <c r="N117" i="8"/>
  <c r="J122" i="8"/>
  <c r="J123" i="8"/>
  <c r="J128" i="8"/>
  <c r="G56" i="8"/>
  <c r="O56" i="8"/>
  <c r="G57" i="8"/>
  <c r="O57" i="8"/>
  <c r="G58" i="8"/>
  <c r="O58" i="8"/>
  <c r="G59" i="8"/>
  <c r="O59" i="8"/>
  <c r="G60" i="8"/>
  <c r="O60" i="8"/>
  <c r="G62" i="8"/>
  <c r="O62" i="8"/>
  <c r="G63" i="8"/>
  <c r="O63" i="8"/>
  <c r="G64" i="8"/>
  <c r="O64" i="8"/>
  <c r="G65" i="8"/>
  <c r="O65" i="8"/>
  <c r="G67" i="8"/>
  <c r="O67" i="8"/>
  <c r="G68" i="8"/>
  <c r="O68" i="8"/>
  <c r="N71" i="8"/>
  <c r="I73" i="8"/>
  <c r="Q73" i="8"/>
  <c r="E78" i="8"/>
  <c r="M78" i="8"/>
  <c r="E79" i="8"/>
  <c r="M79" i="8"/>
  <c r="E84" i="8"/>
  <c r="M84" i="8"/>
  <c r="E100" i="8"/>
  <c r="E101" i="8"/>
  <c r="M101" i="8"/>
  <c r="E102" i="8"/>
  <c r="M102" i="8"/>
  <c r="E103" i="8"/>
  <c r="M103" i="8"/>
  <c r="E104" i="8"/>
  <c r="M104" i="8"/>
  <c r="E106" i="8"/>
  <c r="M106" i="8"/>
  <c r="E107" i="8"/>
  <c r="M107" i="8"/>
  <c r="E108" i="8"/>
  <c r="M108" i="8"/>
  <c r="E109" i="8"/>
  <c r="M109" i="8"/>
  <c r="E111" i="8"/>
  <c r="M111" i="8"/>
  <c r="E112" i="8"/>
  <c r="M112" i="8"/>
  <c r="N114" i="8"/>
  <c r="G117" i="8"/>
  <c r="O117" i="8"/>
  <c r="C122" i="8"/>
  <c r="K122" i="8"/>
  <c r="C123" i="8"/>
  <c r="K123" i="8"/>
  <c r="C128" i="8"/>
  <c r="K128" i="8"/>
  <c r="H57" i="8"/>
  <c r="P57" i="8"/>
  <c r="H58" i="8"/>
  <c r="P58" i="8"/>
  <c r="H59" i="8"/>
  <c r="P59" i="8"/>
  <c r="H60" i="8"/>
  <c r="P60" i="8"/>
  <c r="H61" i="7"/>
  <c r="H62" i="8" s="1"/>
  <c r="P61" i="7"/>
  <c r="P62" i="8" s="1"/>
  <c r="H63" i="8"/>
  <c r="P63" i="8"/>
  <c r="H64" i="8"/>
  <c r="P64" i="8"/>
  <c r="H65" i="8"/>
  <c r="P65" i="8"/>
  <c r="H66" i="7"/>
  <c r="P66" i="7"/>
  <c r="H68" i="8"/>
  <c r="P68" i="8"/>
  <c r="J73" i="8"/>
  <c r="F78" i="8"/>
  <c r="N78" i="8"/>
  <c r="F79" i="8"/>
  <c r="N79" i="8"/>
  <c r="F84" i="8"/>
  <c r="N84" i="8"/>
  <c r="F101" i="8"/>
  <c r="F102" i="8"/>
  <c r="N102" i="8"/>
  <c r="F103" i="8"/>
  <c r="N103" i="8"/>
  <c r="F104" i="8"/>
  <c r="N104" i="8"/>
  <c r="F105" i="7"/>
  <c r="N105" i="7"/>
  <c r="N106" i="8" s="1"/>
  <c r="F107" i="8"/>
  <c r="N107" i="8"/>
  <c r="F108" i="8"/>
  <c r="N108" i="8"/>
  <c r="F109" i="8"/>
  <c r="N109" i="8"/>
  <c r="F110" i="7"/>
  <c r="N110" i="7"/>
  <c r="F112" i="8"/>
  <c r="N112" i="8"/>
  <c r="H117" i="8"/>
  <c r="P117" i="8"/>
  <c r="D122" i="8"/>
  <c r="L122" i="8"/>
  <c r="D123" i="8"/>
  <c r="L123" i="8"/>
  <c r="D128" i="8"/>
  <c r="L128" i="8"/>
  <c r="I57" i="8"/>
  <c r="Q57" i="8"/>
  <c r="I58" i="8"/>
  <c r="Q58" i="8"/>
  <c r="I59" i="8"/>
  <c r="Q59" i="8"/>
  <c r="I60" i="8"/>
  <c r="Q60" i="8"/>
  <c r="I62" i="8"/>
  <c r="Q62" i="8"/>
  <c r="I63" i="8"/>
  <c r="Q63" i="8"/>
  <c r="I64" i="8"/>
  <c r="Q64" i="8"/>
  <c r="I65" i="8"/>
  <c r="Q65" i="8"/>
  <c r="I67" i="8"/>
  <c r="Q67" i="8"/>
  <c r="I68" i="8"/>
  <c r="Q68" i="8"/>
  <c r="C73" i="8"/>
  <c r="K73" i="8"/>
  <c r="N74" i="8"/>
  <c r="G78" i="8"/>
  <c r="O78" i="8"/>
  <c r="G79" i="8"/>
  <c r="O79" i="8"/>
  <c r="G84" i="8"/>
  <c r="O84" i="8"/>
  <c r="G100" i="8"/>
  <c r="O100" i="8"/>
  <c r="G101" i="8"/>
  <c r="O101" i="8"/>
  <c r="G102" i="8"/>
  <c r="O102" i="8"/>
  <c r="G103" i="8"/>
  <c r="O103" i="8"/>
  <c r="G104" i="8"/>
  <c r="O104" i="8"/>
  <c r="G106" i="8"/>
  <c r="O106" i="8"/>
  <c r="G107" i="8"/>
  <c r="O107" i="8"/>
  <c r="G108" i="8"/>
  <c r="O108" i="8"/>
  <c r="G109" i="8"/>
  <c r="O109" i="8"/>
  <c r="G111" i="8"/>
  <c r="O111" i="8"/>
  <c r="G112" i="8"/>
  <c r="O112" i="8"/>
  <c r="N115" i="8"/>
  <c r="I117" i="8"/>
  <c r="Q117" i="8"/>
  <c r="E122" i="8"/>
  <c r="M122" i="8"/>
  <c r="E123" i="8"/>
  <c r="M123" i="8"/>
  <c r="E128" i="8"/>
  <c r="M128" i="8"/>
  <c r="J57" i="8"/>
  <c r="J58" i="8"/>
  <c r="J59" i="8"/>
  <c r="J60" i="8"/>
  <c r="J62" i="8"/>
  <c r="J63" i="8"/>
  <c r="J64" i="8"/>
  <c r="J65" i="8"/>
  <c r="J67" i="8"/>
  <c r="J68" i="8"/>
  <c r="D73" i="8"/>
  <c r="L73" i="8"/>
  <c r="H78" i="8"/>
  <c r="P78" i="8"/>
  <c r="H79" i="8"/>
  <c r="P79" i="8"/>
  <c r="H84" i="8"/>
  <c r="P84" i="8"/>
  <c r="H101" i="8"/>
  <c r="P101" i="8"/>
  <c r="H102" i="8"/>
  <c r="P102" i="8"/>
  <c r="H103" i="8"/>
  <c r="P103" i="8"/>
  <c r="H104" i="8"/>
  <c r="P104" i="8"/>
  <c r="P106" i="8"/>
  <c r="H107" i="8"/>
  <c r="P107" i="8"/>
  <c r="H108" i="8"/>
  <c r="P108" i="8"/>
  <c r="H109" i="8"/>
  <c r="P109" i="8"/>
  <c r="H111" i="8"/>
  <c r="P111" i="8"/>
  <c r="H112" i="8"/>
  <c r="P112" i="8"/>
  <c r="J117" i="8"/>
  <c r="F122" i="8"/>
  <c r="N122" i="8"/>
  <c r="F123" i="8"/>
  <c r="N123" i="8"/>
  <c r="F128" i="8"/>
  <c r="N128" i="8"/>
  <c r="AF59" i="17" l="1"/>
  <c r="X32" i="27"/>
  <c r="I78" i="4"/>
  <c r="W31" i="19"/>
  <c r="O51" i="2"/>
  <c r="AF59" i="25"/>
  <c r="C29" i="3"/>
  <c r="T34" i="15"/>
  <c r="H32" i="15"/>
  <c r="O21" i="8"/>
  <c r="N22" i="8"/>
  <c r="N11" i="7"/>
  <c r="X83" i="15"/>
  <c r="D81" i="23"/>
  <c r="G31" i="3"/>
  <c r="J67" i="4"/>
  <c r="O50" i="2"/>
  <c r="G30" i="3"/>
  <c r="B29" i="3"/>
  <c r="C78" i="4"/>
  <c r="B31" i="3"/>
  <c r="M21" i="8"/>
  <c r="M10" i="7"/>
  <c r="G31" i="15"/>
  <c r="F18" i="38"/>
  <c r="T32" i="15"/>
  <c r="B81" i="15"/>
  <c r="AE13" i="21"/>
  <c r="O31" i="31"/>
  <c r="I56" i="4"/>
  <c r="L56" i="4"/>
  <c r="N78" i="4"/>
  <c r="C67" i="4"/>
  <c r="H56" i="4"/>
  <c r="F78" i="4"/>
  <c r="O67" i="4"/>
  <c r="R31" i="35"/>
  <c r="AO13" i="21"/>
  <c r="AW59" i="21"/>
  <c r="X32" i="19"/>
  <c r="L82" i="19"/>
  <c r="S31" i="27"/>
  <c r="H32" i="27"/>
  <c r="L32" i="27"/>
  <c r="T32" i="27"/>
  <c r="S81" i="27"/>
  <c r="AK59" i="25"/>
  <c r="F31" i="23"/>
  <c r="T32" i="23"/>
  <c r="V31" i="23"/>
  <c r="H83" i="23"/>
  <c r="K81" i="23"/>
  <c r="BE13" i="21"/>
  <c r="BA13" i="21"/>
  <c r="AF13" i="21"/>
  <c r="AK59" i="21"/>
  <c r="AS59" i="21"/>
  <c r="H32" i="19"/>
  <c r="AA31" i="19"/>
  <c r="O31" i="19"/>
  <c r="L83" i="19"/>
  <c r="G81" i="19"/>
  <c r="H83" i="19"/>
  <c r="D81" i="19"/>
  <c r="J81" i="15"/>
  <c r="T84" i="15"/>
  <c r="G81" i="15"/>
  <c r="H82" i="15"/>
  <c r="K81" i="15"/>
  <c r="AB83" i="15"/>
  <c r="R31" i="15"/>
  <c r="L33" i="15"/>
  <c r="AE13" i="25"/>
  <c r="BE59" i="25"/>
  <c r="AO59" i="25"/>
  <c r="BE13" i="29"/>
  <c r="BA59" i="29"/>
  <c r="AS59" i="29"/>
  <c r="AE59" i="29"/>
  <c r="BE59" i="29"/>
  <c r="AW59" i="29"/>
  <c r="AW13" i="29"/>
  <c r="AO59" i="29"/>
  <c r="AS13" i="29"/>
  <c r="AK13" i="29"/>
  <c r="AF59" i="29"/>
  <c r="AE13" i="29"/>
  <c r="BA13" i="29"/>
  <c r="K31" i="27"/>
  <c r="W81" i="27"/>
  <c r="L83" i="27"/>
  <c r="AB32" i="27"/>
  <c r="G81" i="27"/>
  <c r="AB84" i="27"/>
  <c r="P82" i="27"/>
  <c r="V81" i="27"/>
  <c r="G31" i="27"/>
  <c r="H82" i="27"/>
  <c r="AB34" i="27"/>
  <c r="K81" i="27"/>
  <c r="X82" i="27"/>
  <c r="F81" i="27"/>
  <c r="W31" i="27"/>
  <c r="B81" i="27"/>
  <c r="Z81" i="27"/>
  <c r="T83" i="27"/>
  <c r="R78" i="7"/>
  <c r="J81" i="27"/>
  <c r="J31" i="27"/>
  <c r="T34" i="27"/>
  <c r="R83" i="7"/>
  <c r="R81" i="27"/>
  <c r="L33" i="27"/>
  <c r="P32" i="27"/>
  <c r="T82" i="27"/>
  <c r="D31" i="27"/>
  <c r="P33" i="27"/>
  <c r="L82" i="27"/>
  <c r="AB82" i="27"/>
  <c r="O81" i="27"/>
  <c r="AB83" i="27"/>
  <c r="C81" i="27"/>
  <c r="AW13" i="25"/>
  <c r="BA59" i="25"/>
  <c r="AS13" i="25"/>
  <c r="AF13" i="25"/>
  <c r="AE59" i="25"/>
  <c r="AK13" i="25"/>
  <c r="AO13" i="25"/>
  <c r="BE13" i="25"/>
  <c r="T34" i="23"/>
  <c r="N31" i="23"/>
  <c r="AB83" i="23"/>
  <c r="L33" i="23"/>
  <c r="C31" i="23"/>
  <c r="X82" i="23"/>
  <c r="L32" i="23"/>
  <c r="S31" i="23"/>
  <c r="H32" i="23"/>
  <c r="X83" i="23"/>
  <c r="R58" i="7"/>
  <c r="J81" i="23"/>
  <c r="P84" i="23"/>
  <c r="C81" i="23"/>
  <c r="L84" i="23"/>
  <c r="X32" i="23"/>
  <c r="H82" i="23"/>
  <c r="L83" i="23"/>
  <c r="S81" i="23"/>
  <c r="D31" i="23"/>
  <c r="R59" i="7"/>
  <c r="N81" i="23"/>
  <c r="Z81" i="23"/>
  <c r="B81" i="23"/>
  <c r="AA81" i="23"/>
  <c r="H84" i="23"/>
  <c r="G81" i="23"/>
  <c r="R81" i="23"/>
  <c r="H33" i="23"/>
  <c r="R63" i="7"/>
  <c r="V81" i="23"/>
  <c r="F81" i="23"/>
  <c r="T82" i="23"/>
  <c r="P83" i="23"/>
  <c r="K31" i="23"/>
  <c r="W31" i="23"/>
  <c r="X84" i="23"/>
  <c r="AB32" i="23"/>
  <c r="T33" i="23"/>
  <c r="P32" i="23"/>
  <c r="AK13" i="21"/>
  <c r="BE59" i="21"/>
  <c r="BA59" i="21"/>
  <c r="AW13" i="21"/>
  <c r="AS13" i="21"/>
  <c r="AE59" i="21"/>
  <c r="AF59" i="21"/>
  <c r="AO59" i="21"/>
  <c r="T32" i="19"/>
  <c r="J31" i="19"/>
  <c r="V81" i="19"/>
  <c r="P83" i="19"/>
  <c r="R31" i="19"/>
  <c r="C81" i="19"/>
  <c r="X33" i="19"/>
  <c r="B31" i="19"/>
  <c r="T83" i="19"/>
  <c r="F81" i="19"/>
  <c r="AB83" i="19"/>
  <c r="T34" i="19"/>
  <c r="N31" i="19"/>
  <c r="P32" i="19"/>
  <c r="AB82" i="19"/>
  <c r="S81" i="19"/>
  <c r="H82" i="19"/>
  <c r="P82" i="19"/>
  <c r="AB32" i="19"/>
  <c r="AA81" i="19"/>
  <c r="AB84" i="19"/>
  <c r="P84" i="19"/>
  <c r="X83" i="19"/>
  <c r="B81" i="19"/>
  <c r="AB33" i="19"/>
  <c r="G31" i="19"/>
  <c r="F31" i="19"/>
  <c r="C31" i="19"/>
  <c r="P33" i="19"/>
  <c r="X82" i="19"/>
  <c r="S31" i="19"/>
  <c r="Z31" i="19"/>
  <c r="K81" i="19"/>
  <c r="H84" i="19"/>
  <c r="L84" i="19"/>
  <c r="T84" i="19"/>
  <c r="R81" i="19"/>
  <c r="T82" i="19"/>
  <c r="L33" i="19"/>
  <c r="N81" i="19"/>
  <c r="H33" i="19"/>
  <c r="L32" i="19"/>
  <c r="T33" i="19"/>
  <c r="D31" i="19"/>
  <c r="O81" i="19"/>
  <c r="J81" i="19"/>
  <c r="V31" i="19"/>
  <c r="AS59" i="17"/>
  <c r="BE59" i="17"/>
  <c r="AK15" i="17"/>
  <c r="AW15" i="17"/>
  <c r="BA15" i="17"/>
  <c r="AO15" i="17"/>
  <c r="AS15" i="17"/>
  <c r="AO59" i="17"/>
  <c r="AW59" i="17"/>
  <c r="AF15" i="17"/>
  <c r="AE15" i="17"/>
  <c r="BA59" i="17"/>
  <c r="BE15" i="17"/>
  <c r="AK59" i="17"/>
  <c r="Z31" i="15"/>
  <c r="P33" i="15"/>
  <c r="T33" i="15"/>
  <c r="B31" i="15"/>
  <c r="X33" i="15"/>
  <c r="X32" i="15"/>
  <c r="P32" i="15"/>
  <c r="AA81" i="15"/>
  <c r="D81" i="15"/>
  <c r="X84" i="15"/>
  <c r="AB84" i="15"/>
  <c r="V81" i="15"/>
  <c r="R81" i="15"/>
  <c r="L83" i="15"/>
  <c r="J31" i="15"/>
  <c r="AB33" i="15"/>
  <c r="K31" i="15"/>
  <c r="C81" i="15"/>
  <c r="N81" i="15"/>
  <c r="AB82" i="15"/>
  <c r="L34" i="15"/>
  <c r="O31" i="15"/>
  <c r="T82" i="15"/>
  <c r="L82" i="15"/>
  <c r="S31" i="15"/>
  <c r="F81" i="15"/>
  <c r="F31" i="15"/>
  <c r="W81" i="15"/>
  <c r="P84" i="15"/>
  <c r="H83" i="15"/>
  <c r="T31" i="35"/>
  <c r="S59" i="9"/>
  <c r="AF54" i="33"/>
  <c r="L33" i="31"/>
  <c r="B81" i="31"/>
  <c r="H78" i="4"/>
  <c r="J56" i="4"/>
  <c r="E78" i="4"/>
  <c r="O78" i="4"/>
  <c r="O56" i="4"/>
  <c r="E56" i="4"/>
  <c r="G56" i="4"/>
  <c r="B62" i="4"/>
  <c r="P67" i="4"/>
  <c r="J78" i="4"/>
  <c r="O31" i="3"/>
  <c r="O30" i="3"/>
  <c r="K31" i="3"/>
  <c r="L31" i="3"/>
  <c r="E30" i="3"/>
  <c r="C31" i="3"/>
  <c r="K30" i="3"/>
  <c r="D30" i="3"/>
  <c r="Q31" i="3"/>
  <c r="R108" i="7"/>
  <c r="BE56" i="37"/>
  <c r="BE13" i="37"/>
  <c r="AW13" i="37"/>
  <c r="AW56" i="37"/>
  <c r="BA56" i="37"/>
  <c r="BA13" i="37"/>
  <c r="W31" i="35"/>
  <c r="AA31" i="35"/>
  <c r="C31" i="35"/>
  <c r="D31" i="35"/>
  <c r="AB31" i="35"/>
  <c r="V31" i="35"/>
  <c r="T32" i="35"/>
  <c r="AB81" i="35"/>
  <c r="AA81" i="35"/>
  <c r="B81" i="35"/>
  <c r="R31" i="31"/>
  <c r="J31" i="31"/>
  <c r="C81" i="31"/>
  <c r="N81" i="31"/>
  <c r="D81" i="31"/>
  <c r="R127" i="7"/>
  <c r="R44" i="2"/>
  <c r="R50" i="2" s="1"/>
  <c r="R32" i="2"/>
  <c r="R40" i="2" s="1"/>
  <c r="R38" i="4"/>
  <c r="N59" i="9"/>
  <c r="R33" i="4"/>
  <c r="B161" i="9"/>
  <c r="R9" i="2"/>
  <c r="R39" i="3"/>
  <c r="R41" i="3"/>
  <c r="R76" i="4"/>
  <c r="R34" i="3"/>
  <c r="R8" i="3"/>
  <c r="R36" i="3"/>
  <c r="R65" i="4"/>
  <c r="R27" i="4"/>
  <c r="R21" i="4" s="1"/>
  <c r="R40" i="3"/>
  <c r="R44" i="3"/>
  <c r="R46" i="3"/>
  <c r="R64" i="4"/>
  <c r="R75" i="4"/>
  <c r="R86" i="4"/>
  <c r="R81" i="4"/>
  <c r="R59" i="4"/>
  <c r="R70" i="4"/>
  <c r="R58" i="4"/>
  <c r="R69" i="4"/>
  <c r="R11" i="4"/>
  <c r="R80" i="4"/>
  <c r="R82" i="4"/>
  <c r="R63" i="4"/>
  <c r="R74" i="4"/>
  <c r="R85" i="4"/>
  <c r="R16" i="4"/>
  <c r="AF13" i="33"/>
  <c r="AE54" i="33"/>
  <c r="BA54" i="33"/>
  <c r="W31" i="31"/>
  <c r="F81" i="31"/>
  <c r="L82" i="31"/>
  <c r="P83" i="31"/>
  <c r="R36" i="8"/>
  <c r="R106" i="7"/>
  <c r="R82" i="8"/>
  <c r="R122" i="7"/>
  <c r="R77" i="7"/>
  <c r="R34" i="8"/>
  <c r="R80" i="8"/>
  <c r="R124" i="8"/>
  <c r="R33" i="7"/>
  <c r="R35" i="8"/>
  <c r="R81" i="8"/>
  <c r="R125" i="8"/>
  <c r="R87" i="8"/>
  <c r="R131" i="8"/>
  <c r="R41" i="8"/>
  <c r="R85" i="8"/>
  <c r="R129" i="8"/>
  <c r="R39" i="8"/>
  <c r="R38" i="7"/>
  <c r="R111" i="7"/>
  <c r="R101" i="7"/>
  <c r="R116" i="7"/>
  <c r="R72" i="7"/>
  <c r="R61" i="7" s="1"/>
  <c r="R62" i="7"/>
  <c r="R67" i="7"/>
  <c r="R57" i="7"/>
  <c r="R17" i="7"/>
  <c r="R28" i="8"/>
  <c r="R74" i="8"/>
  <c r="R118" i="8"/>
  <c r="R27" i="7"/>
  <c r="R119" i="8"/>
  <c r="R75" i="8"/>
  <c r="R29" i="8"/>
  <c r="R19" i="7"/>
  <c r="R30" i="8"/>
  <c r="R76" i="8"/>
  <c r="R14" i="7"/>
  <c r="R14" i="8" s="1"/>
  <c r="R25" i="8"/>
  <c r="R115" i="8"/>
  <c r="R71" i="8"/>
  <c r="R36" i="6"/>
  <c r="R38" i="6"/>
  <c r="R37" i="6"/>
  <c r="O110" i="9"/>
  <c r="G110" i="9"/>
  <c r="H106" i="8"/>
  <c r="F106" i="8"/>
  <c r="L106" i="8"/>
  <c r="X82" i="35"/>
  <c r="AB82" i="35"/>
  <c r="B31" i="35"/>
  <c r="S81" i="35"/>
  <c r="X93" i="35"/>
  <c r="C81" i="35"/>
  <c r="X84" i="35"/>
  <c r="R81" i="35"/>
  <c r="W81" i="35"/>
  <c r="AB93" i="35"/>
  <c r="X62" i="35"/>
  <c r="X87" i="35"/>
  <c r="D81" i="35"/>
  <c r="Z81" i="35"/>
  <c r="T87" i="35"/>
  <c r="AE13" i="33"/>
  <c r="AS54" i="33"/>
  <c r="D54" i="33"/>
  <c r="AO54" i="33"/>
  <c r="AK54" i="33"/>
  <c r="AO13" i="33"/>
  <c r="O81" i="31"/>
  <c r="K81" i="31"/>
  <c r="L93" i="31"/>
  <c r="H82" i="31"/>
  <c r="P87" i="31"/>
  <c r="T62" i="31"/>
  <c r="T87" i="31"/>
  <c r="N31" i="31"/>
  <c r="W81" i="31"/>
  <c r="T37" i="31"/>
  <c r="H87" i="31"/>
  <c r="V81" i="31"/>
  <c r="F31" i="31"/>
  <c r="L83" i="31"/>
  <c r="L62" i="31"/>
  <c r="L87" i="31"/>
  <c r="X83" i="31"/>
  <c r="X62" i="31"/>
  <c r="X87" i="31"/>
  <c r="B31" i="31"/>
  <c r="D31" i="31"/>
  <c r="H93" i="31"/>
  <c r="P82" i="31"/>
  <c r="J81" i="31"/>
  <c r="S31" i="31"/>
  <c r="G31" i="31"/>
  <c r="C31" i="31"/>
  <c r="T82" i="31"/>
  <c r="R81" i="31"/>
  <c r="X82" i="31"/>
  <c r="P12" i="31"/>
  <c r="P31" i="31" s="1"/>
  <c r="X12" i="19"/>
  <c r="H62" i="19"/>
  <c r="T10" i="22"/>
  <c r="P20" i="13"/>
  <c r="J59" i="9"/>
  <c r="BE57" i="11"/>
  <c r="F110" i="9"/>
  <c r="Z110" i="9"/>
  <c r="D59" i="9"/>
  <c r="W161" i="9"/>
  <c r="D110" i="9"/>
  <c r="X62" i="15"/>
  <c r="AA110" i="9"/>
  <c r="P116" i="9"/>
  <c r="C59" i="9"/>
  <c r="N110" i="9"/>
  <c r="N161" i="9"/>
  <c r="K56" i="8"/>
  <c r="D13" i="33"/>
  <c r="H62" i="15"/>
  <c r="P18" i="38"/>
  <c r="M18" i="38"/>
  <c r="X12" i="35"/>
  <c r="X31" i="35" s="1"/>
  <c r="L12" i="31"/>
  <c r="L31" i="31" s="1"/>
  <c r="T12" i="31"/>
  <c r="X12" i="31"/>
  <c r="H12" i="31"/>
  <c r="H31" i="31" s="1"/>
  <c r="H12" i="27"/>
  <c r="H31" i="27" s="1"/>
  <c r="AB62" i="27"/>
  <c r="X62" i="27"/>
  <c r="X81" i="27" s="1"/>
  <c r="P12" i="27"/>
  <c r="AB62" i="23"/>
  <c r="AB81" i="23" s="1"/>
  <c r="AB12" i="19"/>
  <c r="L62" i="19"/>
  <c r="P62" i="19"/>
  <c r="X62" i="19"/>
  <c r="AB62" i="19"/>
  <c r="AB81" i="19" s="1"/>
  <c r="P12" i="19"/>
  <c r="X10" i="18"/>
  <c r="AB12" i="15"/>
  <c r="AB31" i="15" s="1"/>
  <c r="P62" i="15"/>
  <c r="L12" i="15"/>
  <c r="P12" i="15"/>
  <c r="L62" i="15"/>
  <c r="H12" i="15"/>
  <c r="F59" i="9"/>
  <c r="T62" i="9"/>
  <c r="X10" i="14"/>
  <c r="P53" i="13"/>
  <c r="BA57" i="11"/>
  <c r="AK13" i="11"/>
  <c r="AW13" i="11"/>
  <c r="AO13" i="11"/>
  <c r="BE104" i="11"/>
  <c r="AS57" i="11"/>
  <c r="AO57" i="11"/>
  <c r="BE13" i="11"/>
  <c r="D161" i="9"/>
  <c r="P122" i="9"/>
  <c r="R110" i="9"/>
  <c r="H164" i="9"/>
  <c r="H62" i="9"/>
  <c r="L167" i="9"/>
  <c r="L164" i="9"/>
  <c r="AB111" i="9"/>
  <c r="H167" i="9"/>
  <c r="AB173" i="9"/>
  <c r="L61" i="9"/>
  <c r="R161" i="9"/>
  <c r="L113" i="9"/>
  <c r="AB164" i="9"/>
  <c r="T122" i="9"/>
  <c r="P163" i="9"/>
  <c r="P112" i="9"/>
  <c r="C161" i="9"/>
  <c r="T142" i="9"/>
  <c r="B59" i="9"/>
  <c r="C110" i="9"/>
  <c r="V59" i="9"/>
  <c r="L162" i="9"/>
  <c r="P162" i="9"/>
  <c r="T164" i="9"/>
  <c r="K161" i="9"/>
  <c r="X163" i="9"/>
  <c r="L111" i="9"/>
  <c r="T113" i="9"/>
  <c r="X112" i="9"/>
  <c r="S110" i="9"/>
  <c r="F161" i="9"/>
  <c r="J110" i="9"/>
  <c r="X173" i="9"/>
  <c r="L112" i="9"/>
  <c r="S161" i="9"/>
  <c r="AB162" i="9"/>
  <c r="AB60" i="9"/>
  <c r="H10" i="9"/>
  <c r="H32" i="8"/>
  <c r="Q100" i="8"/>
  <c r="Q10" i="8"/>
  <c r="Q56" i="8"/>
  <c r="K100" i="8"/>
  <c r="K67" i="8"/>
  <c r="K10" i="8"/>
  <c r="K111" i="8"/>
  <c r="K21" i="8"/>
  <c r="D106" i="8"/>
  <c r="D31" i="6"/>
  <c r="L32" i="6"/>
  <c r="L33" i="6"/>
  <c r="I32" i="6"/>
  <c r="K31" i="6"/>
  <c r="K33" i="6"/>
  <c r="Q31" i="6"/>
  <c r="D33" i="6"/>
  <c r="Q33" i="6"/>
  <c r="I31" i="6"/>
  <c r="C33" i="6"/>
  <c r="C32" i="6"/>
  <c r="P32" i="6"/>
  <c r="H32" i="6"/>
  <c r="H31" i="6"/>
  <c r="P31" i="6"/>
  <c r="E33" i="6"/>
  <c r="M32" i="6"/>
  <c r="J18" i="38"/>
  <c r="B18" i="38"/>
  <c r="H18" i="38"/>
  <c r="D59" i="29"/>
  <c r="D13" i="29"/>
  <c r="L12" i="27"/>
  <c r="AB12" i="27"/>
  <c r="L62" i="27"/>
  <c r="T12" i="27"/>
  <c r="P62" i="27"/>
  <c r="T62" i="27"/>
  <c r="D59" i="25"/>
  <c r="D13" i="25"/>
  <c r="P12" i="23"/>
  <c r="L62" i="23"/>
  <c r="H12" i="23"/>
  <c r="H31" i="23" s="1"/>
  <c r="T12" i="23"/>
  <c r="X62" i="23"/>
  <c r="P62" i="23"/>
  <c r="P81" i="23" s="1"/>
  <c r="T62" i="23"/>
  <c r="L12" i="23"/>
  <c r="X12" i="23"/>
  <c r="D13" i="21"/>
  <c r="T62" i="19"/>
  <c r="T12" i="19"/>
  <c r="H12" i="19"/>
  <c r="L12" i="19"/>
  <c r="D15" i="17"/>
  <c r="D59" i="17"/>
  <c r="T12" i="15"/>
  <c r="X12" i="15"/>
  <c r="X31" i="15" s="1"/>
  <c r="T62" i="15"/>
  <c r="P86" i="13"/>
  <c r="AS13" i="11"/>
  <c r="BA13" i="11"/>
  <c r="AK104" i="11"/>
  <c r="AW57" i="11"/>
  <c r="AO104" i="11"/>
  <c r="AW104" i="11"/>
  <c r="AS104" i="11"/>
  <c r="AK57" i="11"/>
  <c r="H122" i="9"/>
  <c r="H71" i="9"/>
  <c r="H60" i="9"/>
  <c r="H111" i="9"/>
  <c r="AB163" i="9"/>
  <c r="AB61" i="9"/>
  <c r="H173" i="9"/>
  <c r="X116" i="9"/>
  <c r="AA59" i="9"/>
  <c r="P65" i="9"/>
  <c r="P40" i="9"/>
  <c r="O161" i="9"/>
  <c r="Z59" i="9"/>
  <c r="X164" i="9"/>
  <c r="X62" i="9"/>
  <c r="AB113" i="9"/>
  <c r="AB142" i="9"/>
  <c r="AB167" i="9"/>
  <c r="P62" i="9"/>
  <c r="H162" i="9"/>
  <c r="P164" i="9"/>
  <c r="AB65" i="9"/>
  <c r="AB40" i="9"/>
  <c r="AA161" i="9"/>
  <c r="W110" i="9"/>
  <c r="L65" i="9"/>
  <c r="L40" i="9"/>
  <c r="G59" i="9"/>
  <c r="L116" i="9"/>
  <c r="L91" i="9"/>
  <c r="P60" i="9"/>
  <c r="Z161" i="9"/>
  <c r="V161" i="9"/>
  <c r="T65" i="9"/>
  <c r="T40" i="9"/>
  <c r="T116" i="9"/>
  <c r="G161" i="9"/>
  <c r="B110" i="9"/>
  <c r="X162" i="9"/>
  <c r="X60" i="9"/>
  <c r="T61" i="9"/>
  <c r="T163" i="9"/>
  <c r="P111" i="9"/>
  <c r="V110" i="9"/>
  <c r="AB116" i="9"/>
  <c r="AB91" i="9"/>
  <c r="P173" i="9"/>
  <c r="J161" i="9"/>
  <c r="K110" i="9"/>
  <c r="T173" i="9"/>
  <c r="AB112" i="9"/>
  <c r="R59" i="9"/>
  <c r="AB122" i="9"/>
  <c r="AB71" i="9"/>
  <c r="X40" i="9"/>
  <c r="X59" i="9" s="1"/>
  <c r="X65" i="9"/>
  <c r="H116" i="9"/>
  <c r="H91" i="9"/>
  <c r="H65" i="9"/>
  <c r="H40" i="9"/>
  <c r="X113" i="9"/>
  <c r="W59" i="9"/>
  <c r="P142" i="9"/>
  <c r="P167" i="9"/>
  <c r="X122" i="9"/>
  <c r="K59" i="9"/>
  <c r="O59" i="9"/>
  <c r="N111" i="8"/>
  <c r="N99" i="7"/>
  <c r="N67" i="8"/>
  <c r="N62" i="8"/>
  <c r="P21" i="8"/>
  <c r="P10" i="7"/>
  <c r="M33" i="6"/>
  <c r="E32" i="6"/>
  <c r="J33" i="6"/>
  <c r="P78" i="4"/>
  <c r="J32" i="6"/>
  <c r="G32" i="6"/>
  <c r="D67" i="4"/>
  <c r="F111" i="8"/>
  <c r="F99" i="7"/>
  <c r="F67" i="8"/>
  <c r="F62" i="8"/>
  <c r="N38" i="6"/>
  <c r="N9" i="6"/>
  <c r="N31" i="6" s="1"/>
  <c r="D16" i="8"/>
  <c r="I31" i="3"/>
  <c r="I30" i="3"/>
  <c r="I29" i="3"/>
  <c r="G31" i="6"/>
  <c r="K56" i="4"/>
  <c r="L21" i="8"/>
  <c r="L10" i="7"/>
  <c r="L67" i="8"/>
  <c r="B9" i="6"/>
  <c r="B38" i="6"/>
  <c r="B57" i="4"/>
  <c r="B10" i="4"/>
  <c r="B51" i="2"/>
  <c r="P67" i="8"/>
  <c r="P55" i="7"/>
  <c r="J21" i="8"/>
  <c r="J10" i="7"/>
  <c r="J100" i="8" s="1"/>
  <c r="N21" i="8"/>
  <c r="N10" i="7"/>
  <c r="H16" i="8"/>
  <c r="I21" i="8"/>
  <c r="I10" i="7"/>
  <c r="H21" i="8"/>
  <c r="H10" i="7"/>
  <c r="F32" i="6"/>
  <c r="B84" i="4"/>
  <c r="B73" i="4"/>
  <c r="L78" i="4"/>
  <c r="H67" i="8"/>
  <c r="H55" i="7"/>
  <c r="F16" i="8"/>
  <c r="N16" i="8"/>
  <c r="O31" i="6"/>
  <c r="N37" i="6"/>
  <c r="D78" i="4"/>
  <c r="Q30" i="3"/>
  <c r="F21" i="8"/>
  <c r="B21" i="7"/>
  <c r="B10" i="7" s="1"/>
  <c r="B11" i="7"/>
  <c r="F31" i="6"/>
  <c r="D31" i="3"/>
  <c r="N36" i="6"/>
  <c r="O33" i="6"/>
  <c r="B52" i="2"/>
  <c r="L16" i="8"/>
  <c r="D21" i="8"/>
  <c r="D10" i="7"/>
  <c r="D56" i="8" s="1"/>
  <c r="P16" i="8"/>
  <c r="B68" i="4"/>
  <c r="B21" i="4"/>
  <c r="L67" i="4"/>
  <c r="B36" i="6"/>
  <c r="T31" i="19" l="1"/>
  <c r="P31" i="19"/>
  <c r="M10" i="8"/>
  <c r="M56" i="8"/>
  <c r="M100" i="8"/>
  <c r="L81" i="27"/>
  <c r="L81" i="15"/>
  <c r="N101" i="8"/>
  <c r="N11" i="8"/>
  <c r="N57" i="8"/>
  <c r="L31" i="19"/>
  <c r="X81" i="19"/>
  <c r="X31" i="23"/>
  <c r="T81" i="23"/>
  <c r="L81" i="23"/>
  <c r="AG13" i="21"/>
  <c r="H81" i="19"/>
  <c r="T81" i="15"/>
  <c r="P81" i="15"/>
  <c r="H31" i="15"/>
  <c r="AG13" i="25"/>
  <c r="AG59" i="29"/>
  <c r="AG13" i="29"/>
  <c r="AB81" i="27"/>
  <c r="X31" i="27"/>
  <c r="T81" i="27"/>
  <c r="P31" i="27"/>
  <c r="AB31" i="27"/>
  <c r="P81" i="27"/>
  <c r="L31" i="27"/>
  <c r="T31" i="27"/>
  <c r="H81" i="27"/>
  <c r="AG59" i="25"/>
  <c r="X81" i="23"/>
  <c r="P31" i="23"/>
  <c r="L31" i="23"/>
  <c r="T31" i="23"/>
  <c r="AB31" i="23"/>
  <c r="H81" i="23"/>
  <c r="AG59" i="21"/>
  <c r="AB31" i="19"/>
  <c r="P81" i="19"/>
  <c r="H31" i="19"/>
  <c r="T81" i="19"/>
  <c r="L81" i="19"/>
  <c r="X31" i="19"/>
  <c r="AG15" i="17"/>
  <c r="AG59" i="17"/>
  <c r="AB81" i="15"/>
  <c r="H81" i="15"/>
  <c r="P31" i="15"/>
  <c r="X81" i="15"/>
  <c r="T31" i="15"/>
  <c r="L31" i="15"/>
  <c r="AG54" i="33"/>
  <c r="T31" i="31"/>
  <c r="R105" i="7"/>
  <c r="R121" i="7"/>
  <c r="R32" i="4"/>
  <c r="R38" i="2"/>
  <c r="R39" i="2"/>
  <c r="X81" i="35"/>
  <c r="R18" i="7"/>
  <c r="R64" i="8" s="1"/>
  <c r="R51" i="2"/>
  <c r="R52" i="2"/>
  <c r="R60" i="4"/>
  <c r="R17" i="2"/>
  <c r="R15" i="2"/>
  <c r="R16" i="2"/>
  <c r="R71" i="4"/>
  <c r="R29" i="3"/>
  <c r="R30" i="3"/>
  <c r="R31" i="3"/>
  <c r="R73" i="4"/>
  <c r="R84" i="4"/>
  <c r="R62" i="4"/>
  <c r="R10" i="4"/>
  <c r="R68" i="4"/>
  <c r="R57" i="4"/>
  <c r="R79" i="4"/>
  <c r="X31" i="31"/>
  <c r="R84" i="8"/>
  <c r="R38" i="8"/>
  <c r="R128" i="8"/>
  <c r="R79" i="8"/>
  <c r="R123" i="8"/>
  <c r="R33" i="8"/>
  <c r="R32" i="7"/>
  <c r="R130" i="8"/>
  <c r="R86" i="8"/>
  <c r="R40" i="8"/>
  <c r="R110" i="7"/>
  <c r="R100" i="7"/>
  <c r="R66" i="7"/>
  <c r="R55" i="7" s="1"/>
  <c r="R56" i="7"/>
  <c r="R108" i="8"/>
  <c r="R13" i="7"/>
  <c r="R13" i="8" s="1"/>
  <c r="R70" i="8"/>
  <c r="R114" i="8"/>
  <c r="R24" i="8"/>
  <c r="R12" i="7"/>
  <c r="R12" i="8" s="1"/>
  <c r="R113" i="8"/>
  <c r="R69" i="8"/>
  <c r="R23" i="8"/>
  <c r="R22" i="7"/>
  <c r="R27" i="8"/>
  <c r="R16" i="7"/>
  <c r="R73" i="8"/>
  <c r="R117" i="8"/>
  <c r="R65" i="8"/>
  <c r="R109" i="8"/>
  <c r="R19" i="8"/>
  <c r="R60" i="8"/>
  <c r="R104" i="8"/>
  <c r="R107" i="8"/>
  <c r="R63" i="8"/>
  <c r="R17" i="8"/>
  <c r="AG13" i="33"/>
  <c r="P81" i="31"/>
  <c r="T81" i="31"/>
  <c r="X81" i="31"/>
  <c r="L81" i="31"/>
  <c r="H81" i="31"/>
  <c r="T59" i="9"/>
  <c r="L110" i="9"/>
  <c r="P161" i="9"/>
  <c r="L161" i="9"/>
  <c r="X110" i="9"/>
  <c r="H110" i="9"/>
  <c r="P110" i="9"/>
  <c r="AB59" i="9"/>
  <c r="T110" i="9"/>
  <c r="X161" i="9"/>
  <c r="T161" i="9"/>
  <c r="L59" i="9"/>
  <c r="P59" i="9"/>
  <c r="AB161" i="9"/>
  <c r="H59" i="9"/>
  <c r="H161" i="9"/>
  <c r="AB110" i="9"/>
  <c r="F100" i="8"/>
  <c r="F10" i="8"/>
  <c r="F56" i="8"/>
  <c r="D10" i="8"/>
  <c r="D100" i="8"/>
  <c r="H10" i="8"/>
  <c r="J10" i="8"/>
  <c r="J56" i="8"/>
  <c r="B31" i="6"/>
  <c r="B32" i="6"/>
  <c r="B33" i="6"/>
  <c r="P10" i="8"/>
  <c r="N10" i="8"/>
  <c r="N56" i="8"/>
  <c r="H56" i="8"/>
  <c r="H100" i="8"/>
  <c r="L10" i="8"/>
  <c r="L100" i="8"/>
  <c r="I10" i="8"/>
  <c r="I56" i="8"/>
  <c r="I100" i="8"/>
  <c r="N33" i="6"/>
  <c r="N32" i="6"/>
  <c r="P56" i="8"/>
  <c r="P100" i="8"/>
  <c r="L56" i="8"/>
  <c r="B67" i="4"/>
  <c r="B78" i="4"/>
  <c r="B56" i="4"/>
  <c r="N100" i="8"/>
  <c r="R99" i="7" l="1"/>
  <c r="R18" i="8"/>
  <c r="R78" i="4"/>
  <c r="R67" i="4"/>
  <c r="R56" i="4"/>
  <c r="R78" i="8"/>
  <c r="R122" i="8"/>
  <c r="R32" i="8"/>
  <c r="R102" i="8"/>
  <c r="R58" i="8"/>
  <c r="R16" i="8"/>
  <c r="R62" i="8"/>
  <c r="R106" i="8"/>
  <c r="R11" i="7"/>
  <c r="R11" i="8" s="1"/>
  <c r="R68" i="8"/>
  <c r="R22" i="8"/>
  <c r="R21" i="7"/>
  <c r="R112" i="8"/>
  <c r="R59" i="8"/>
  <c r="R103" i="8"/>
  <c r="R101" i="8" l="1"/>
  <c r="R57" i="8"/>
  <c r="R111" i="8"/>
  <c r="R67" i="8"/>
  <c r="R21" i="8"/>
  <c r="R10" i="7"/>
  <c r="R10" i="8" s="1"/>
  <c r="R100" i="8" l="1"/>
  <c r="R56" i="8"/>
  <c r="R24" i="6" l="1"/>
  <c r="R48" i="6" s="1"/>
  <c r="R46" i="6" l="1"/>
  <c r="R47" i="6"/>
  <c r="R11" i="6"/>
  <c r="R19" i="6"/>
  <c r="R9" i="6" s="1"/>
  <c r="R33" i="6" l="1"/>
  <c r="R31" i="6"/>
  <c r="R32" i="6"/>
  <c r="R41" i="6"/>
  <c r="R42" i="6"/>
  <c r="R43" i="6"/>
</calcChain>
</file>

<file path=xl/sharedStrings.xml><?xml version="1.0" encoding="utf-8"?>
<sst xmlns="http://schemas.openxmlformats.org/spreadsheetml/2006/main" count="6407" uniqueCount="564">
  <si>
    <t>CONTENIDO</t>
  </si>
  <si>
    <t>SERIE HISTÓRICA</t>
  </si>
  <si>
    <t>I Y II CICLOS</t>
  </si>
  <si>
    <t>ESCUELAS NOCTURNAS</t>
  </si>
  <si>
    <t>III CICLO Y EDUCACIÓN DIVERSIFICADA,  DIURNA Y NOCTURNA</t>
  </si>
  <si>
    <t>III CICLO Y EDUCACIÓN DIVERSIFICADA, ACADÉMICA DIURNA</t>
  </si>
  <si>
    <t>III CICLO Y EDUCACIÓN DIVERSIFICADA, TÉCNICA DIURNA</t>
  </si>
  <si>
    <t>III CICLO Y EDUCACIÓN DIVERSIFICADA, ACADÉMICA NOCTURNA</t>
  </si>
  <si>
    <t>III CICLO Y EDUCACIÓN DIVERSIFICADA, TÉCNICA NOCTURNA</t>
  </si>
  <si>
    <t>GRADUADOS COMO TÉCNICOS MEDIOS</t>
  </si>
  <si>
    <t>I y II Ciclos</t>
  </si>
  <si>
    <t>Cifras Absolutas</t>
  </si>
  <si>
    <t xml:space="preserve">     Matrícula Final</t>
  </si>
  <si>
    <t xml:space="preserve">          Aprobados</t>
  </si>
  <si>
    <t xml:space="preserve">          Aplazados</t>
  </si>
  <si>
    <t xml:space="preserve">          Reprobados</t>
  </si>
  <si>
    <t>Escuelas Nocturnas</t>
  </si>
  <si>
    <t>.</t>
  </si>
  <si>
    <t>MATRICULA FINAL EN I Y II CICLOS</t>
  </si>
  <si>
    <t>Total</t>
  </si>
  <si>
    <t xml:space="preserve">       Aprobados</t>
  </si>
  <si>
    <t xml:space="preserve">       Aplazados</t>
  </si>
  <si>
    <t xml:space="preserve">       Reprobados</t>
  </si>
  <si>
    <t>Pública</t>
  </si>
  <si>
    <t>Privada</t>
  </si>
  <si>
    <t>RENDIMIENTO EDUCATIVO EN I Y II CICLOS</t>
  </si>
  <si>
    <t>Aprobados</t>
  </si>
  <si>
    <t>I Ciclo</t>
  </si>
  <si>
    <t xml:space="preserve">        1º</t>
  </si>
  <si>
    <t xml:space="preserve">        2º</t>
  </si>
  <si>
    <t xml:space="preserve">        3º</t>
  </si>
  <si>
    <t>II Ciclo</t>
  </si>
  <si>
    <t xml:space="preserve">        4º</t>
  </si>
  <si>
    <t xml:space="preserve">        5º</t>
  </si>
  <si>
    <t xml:space="preserve">        6º</t>
  </si>
  <si>
    <t>Aplazados</t>
  </si>
  <si>
    <t>Reprobados</t>
  </si>
  <si>
    <t>(Cifras Relativas)</t>
  </si>
  <si>
    <t>RENDIMIENTO EDUCATIVO EN ESCUELAS NOCTURNAS</t>
  </si>
  <si>
    <t>Nivel Cursado</t>
  </si>
  <si>
    <t>I</t>
  </si>
  <si>
    <t>II</t>
  </si>
  <si>
    <t>III</t>
  </si>
  <si>
    <t>IV</t>
  </si>
  <si>
    <t>MATRICULA FINAL EN III CICLO Y EDUCACIÓN DIVERSIFICADA DIURNA</t>
  </si>
  <si>
    <t>Dependencia</t>
  </si>
  <si>
    <t xml:space="preserve">     Aprobados</t>
  </si>
  <si>
    <t xml:space="preserve">     Aplazados</t>
  </si>
  <si>
    <t xml:space="preserve">     Reprobados</t>
  </si>
  <si>
    <t>APROBADOS EN III CICLO Y EDUCACIÓN DIVERSIFICADA, DIURNA</t>
  </si>
  <si>
    <t xml:space="preserve">     III Ciclo</t>
  </si>
  <si>
    <t xml:space="preserve">           7º</t>
  </si>
  <si>
    <t xml:space="preserve">           8º</t>
  </si>
  <si>
    <t xml:space="preserve">           9º</t>
  </si>
  <si>
    <t xml:space="preserve">     Educación Diversificada</t>
  </si>
  <si>
    <t xml:space="preserve">           10º</t>
  </si>
  <si>
    <t xml:space="preserve">           11º</t>
  </si>
  <si>
    <t xml:space="preserve">           12º</t>
  </si>
  <si>
    <t>Académica</t>
  </si>
  <si>
    <t xml:space="preserve">Técnica </t>
  </si>
  <si>
    <t>APLAZADOS EN III CICLO Y EDUCACIÓN DIVERSIFICADA, DIURNA</t>
  </si>
  <si>
    <t>-</t>
  </si>
  <si>
    <t>REPROBADOS EN III CICLO Y EDUCACIÓN DIVERSIFICADA, DIURNA</t>
  </si>
  <si>
    <t>TOTAL</t>
  </si>
  <si>
    <t>1º</t>
  </si>
  <si>
    <t>2º</t>
  </si>
  <si>
    <t>3º</t>
  </si>
  <si>
    <t>4º</t>
  </si>
  <si>
    <t>5º</t>
  </si>
  <si>
    <t>6º</t>
  </si>
  <si>
    <t>T</t>
  </si>
  <si>
    <t>H</t>
  </si>
  <si>
    <t>M</t>
  </si>
  <si>
    <t>Público</t>
  </si>
  <si>
    <t xml:space="preserve">Privado </t>
  </si>
  <si>
    <t>APROBADOS EN I Y II CICLOS</t>
  </si>
  <si>
    <t>ABSOLUTO</t>
  </si>
  <si>
    <t>APLAZADOS EN I Y II CICLOS</t>
  </si>
  <si>
    <t>REPROBADOS EN I Y II CICLOS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</si>
  <si>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</si>
  <si>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</si>
  <si>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</si>
  <si>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</si>
  <si>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</si>
  <si>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</si>
  <si>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</si>
  <si>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</si>
  <si>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</si>
  <si>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</si>
  <si>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</si>
  <si>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</si>
  <si>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</si>
  <si>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</si>
  <si>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</si>
  <si>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</si>
  <si>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</si>
  <si>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</si>
  <si>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</si>
  <si>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</si>
  <si>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</si>
  <si>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</si>
  <si>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</si>
  <si>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</si>
  <si>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</si>
  <si>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</si>
  <si>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</si>
  <si>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PORCENTAJE DE APROBACION EN I Y II CICLOS</t>
  </si>
  <si>
    <t>PORCENTAJE DE APLAZAMIENTO EN I Y II CICLOS</t>
  </si>
  <si>
    <t>PORCENTAJE DE REPROBACION EN I Y II CICLOS</t>
  </si>
  <si>
    <t>MATRICULA FINAL EN ESCUELAS NOCTURNAS</t>
  </si>
  <si>
    <t>San José  Oeste</t>
  </si>
  <si>
    <t>APROBADOS EN ESCUELAS NOCTURNAS</t>
  </si>
  <si>
    <t>Cifras Relativas</t>
  </si>
  <si>
    <t>APLAZADOS EN ESCUELAS NOCTURNAS</t>
  </si>
  <si>
    <t>REPROBADOS EN ESCUELAS NOCTURNAS</t>
  </si>
  <si>
    <t>MATRICULA FINAL EN III CICLO Y EDUCACION DIVERSIFICADA, DIURNA Y NOCTURNA</t>
  </si>
  <si>
    <t>7º</t>
  </si>
  <si>
    <t>8º</t>
  </si>
  <si>
    <t>9º</t>
  </si>
  <si>
    <t>10º</t>
  </si>
  <si>
    <t>11º</t>
  </si>
  <si>
    <t>12º</t>
  </si>
  <si>
    <t>APROBADOS EN III CICLO Y EDUCACION DIVERSIFICADA, DIURNA Y NOCTURNA</t>
  </si>
  <si>
    <t>APLAZADOS EN III CICLO Y EDUCACION DIVERSIFICADA, DIURNA Y NOCTURNA</t>
  </si>
  <si>
    <t>MATRICULA FINAL EN III CICLO Y EDUCACION DIVERSIFICADA DIURNA Y NOCTURNA</t>
  </si>
  <si>
    <t>APROBADOS EN III CICLO Y EDUCACION DIVERSIFICADA DIURNA Y NOCTURNA</t>
  </si>
  <si>
    <t>PORCENTAJE DE APROBACION EN III CICLO Y EDUCACION DIVERSIFICADA DIURNA Y NOCTURNA</t>
  </si>
  <si>
    <t>APLAZADOS EN III CICLO Y EDUCACION DIVERSIFICADA DIURNA Y NOCTURNA</t>
  </si>
  <si>
    <t>PORCENTAJE DE APLAZAMIENTO EN III CICLO Y EDUCACION DIVERSIFICADA DIURNA Y NOCTURNA</t>
  </si>
  <si>
    <t xml:space="preserve">MATRICULA FINAL EN III CICLO Y EDUCACION DIVERSIFICADA, DIURNA </t>
  </si>
  <si>
    <t>APROBADOS EN III CICLO Y EDUCACION DIVERSIFICADA, DIURNA</t>
  </si>
  <si>
    <t>APLAZADOS EN III CICLO Y EDUCACION DIVERSIFICADA, DIURNA</t>
  </si>
  <si>
    <t>MATRICULA FINAL EN III CICLO Y EDUCACION DIVERSIFICADA DIURNA</t>
  </si>
  <si>
    <t xml:space="preserve">APROBADOS EN III CICLO Y EDUCACION DIVERSIFICADA DIURNA </t>
  </si>
  <si>
    <t>PORCENTAJE DE APROBACION EN III CICLO Y EDUCACION DIVERSIFICADA DIURNA</t>
  </si>
  <si>
    <t>APLAZADOS EN III CICLO Y EDUCACION DIVERSIFICADA DIURNA</t>
  </si>
  <si>
    <t>PORCENTAJE DE APLAZAMIENTO EN III CICLO Y EDUCACION DIVERSIFICADA DIURNA</t>
  </si>
  <si>
    <t xml:space="preserve">MATRICULA FINAL EN III CICLO Y EDUCACION DIVERSIFICADA, ACADEMICA DIURNA </t>
  </si>
  <si>
    <t>APROBADOS EN III CICLO Y EDUCACION DIVERSIFICADA, ACADEMICA DIURNA</t>
  </si>
  <si>
    <t>APLAZADOS EN III CICLO Y EDUCACION DIVERSIFICADA, ACADEMCIA DIURNA</t>
  </si>
  <si>
    <t xml:space="preserve">MATRICULA FINAL EN III CICLO Y EDUCACION DIVERSIFICADA ACADEMICA DIURNA </t>
  </si>
  <si>
    <t xml:space="preserve">APROBADOS EN III CICLO Y EDUCACION DIVERSIFICADA ACADEMICA DIURNA </t>
  </si>
  <si>
    <t>PORCENTAJE DE APROBACION EN III CICLO Y EDUCACION DIVERSIFICADA ACADEMICA DIURNA</t>
  </si>
  <si>
    <t>APLAZADOS EN III CICLO Y EDUCACION DIVERSIFICADA ACADEMICA DIURNA</t>
  </si>
  <si>
    <t>PORCENTAJE DE APLAZAMIENTO EN III CICLO Y EDUCACION DIVERSIFICADA ACADEMICA DIURNA</t>
  </si>
  <si>
    <t xml:space="preserve">MATRICULA FINAL EN III CICLO Y EDUCACION DIVERSIFICADA, ACADEMICA NOCTURNA </t>
  </si>
  <si>
    <t>APROBADOS EN III CICLO Y EDUCACION DIVERSIFICADA, ACADEMICA NOCTURNA</t>
  </si>
  <si>
    <t>APLAZADOS EN III CICLO Y EDUCACION DIVERSIFICADA, ACADEMICA NOCTURNA</t>
  </si>
  <si>
    <t>MATRICULA FINAL EN III CICLO Y EDUCACION DIVERSIFICADA ACADEMICA NOCTURNA</t>
  </si>
  <si>
    <t>Sarapiquí</t>
  </si>
  <si>
    <t>Grande de Terraba</t>
  </si>
  <si>
    <t>Sula</t>
  </si>
  <si>
    <t>APROBADOS EN III CICLO Y EDUCACION DIVERSIFICADA ACADEMICA NOCTURNA</t>
  </si>
  <si>
    <t>PORCENTAJE DE APROBACION EN III CICLO Y EDUCACION DIVERSIFICADA ACADEMICA NOCTURNA</t>
  </si>
  <si>
    <t>APLAZADOS EN III CICLO Y EDUCACION DIVERSIFICADA ACADEMICA NOCTURNA</t>
  </si>
  <si>
    <t>PORCENTAJE DE APLAZAMIENTO EN III CICLO Y EDUCACION DIVERSIFICADA ACADEMICA NOCTURNA</t>
  </si>
  <si>
    <t>Zona Norte Norte</t>
  </si>
  <si>
    <t>Saan José Oeste</t>
  </si>
  <si>
    <t>Modalidad de Enseñanza</t>
  </si>
  <si>
    <t xml:space="preserve">     Industrial</t>
  </si>
  <si>
    <t xml:space="preserve">     Agropecuaria</t>
  </si>
  <si>
    <t xml:space="preserve">     Servicios</t>
  </si>
  <si>
    <t xml:space="preserve"> </t>
  </si>
  <si>
    <t>GRADUADOS COMO TÉCNICOS MEDIOS, POR ESPECIALIDAD</t>
  </si>
  <si>
    <t>Hombres</t>
  </si>
  <si>
    <t>Mujeres</t>
  </si>
  <si>
    <t>Comercial y de Servicios</t>
  </si>
  <si>
    <t>Acoounting</t>
  </si>
  <si>
    <t>Administración y Operación Aduanera</t>
  </si>
  <si>
    <t>Banca y Finanzas</t>
  </si>
  <si>
    <t>Contabilidad</t>
  </si>
  <si>
    <t>Contabilidad y Auditoría</t>
  </si>
  <si>
    <t>Contabilidad y Costos</t>
  </si>
  <si>
    <t>Contabilidad y Finanzas</t>
  </si>
  <si>
    <t>Ejecutivo para Centros de Servicios</t>
  </si>
  <si>
    <t>Executive Service Center</t>
  </si>
  <si>
    <t>Informática en Desarrollo de Software</t>
  </si>
  <si>
    <t>Informática en Soporte</t>
  </si>
  <si>
    <t>Informática Empresarial</t>
  </si>
  <si>
    <t>Information Technology Support</t>
  </si>
  <si>
    <t>Computer Networking</t>
  </si>
  <si>
    <t>Computer Science in Software Development</t>
  </si>
  <si>
    <t>Salud Ocupacional</t>
  </si>
  <si>
    <t>Secretariado Ejecutivo</t>
  </si>
  <si>
    <t>Bilingual Secretary</t>
  </si>
  <si>
    <t>Turismo Costero</t>
  </si>
  <si>
    <t>Turismo Ecológico</t>
  </si>
  <si>
    <t>Turismo Rural</t>
  </si>
  <si>
    <t>Turismo en Alimentos y Bebidas</t>
  </si>
  <si>
    <t>Turismo en Hotelería y Eventos Especiales</t>
  </si>
  <si>
    <t>Industrial</t>
  </si>
  <si>
    <t>Administración, Logística y Distribución</t>
  </si>
  <si>
    <t>Automotriz</t>
  </si>
  <si>
    <t>Autorremodelado</t>
  </si>
  <si>
    <t>Construcción Civil</t>
  </si>
  <si>
    <t>Dibujo Arquitectónico</t>
  </si>
  <si>
    <t>Dibujo Técnico</t>
  </si>
  <si>
    <t>Diseño Gráfico</t>
  </si>
  <si>
    <t>Diseño Publicitario</t>
  </si>
  <si>
    <t>Diseño y Confección de la Moda</t>
  </si>
  <si>
    <t>Diseño y Construcción de Muebles y Estructuras</t>
  </si>
  <si>
    <t>Electromecánica</t>
  </si>
  <si>
    <t>Electrónica en Mantenimiento de Equipo de Cómputo</t>
  </si>
  <si>
    <t>Electrónica en Telecomunicaciones</t>
  </si>
  <si>
    <t>Electrónica Industrial</t>
  </si>
  <si>
    <t>Electrotecnia</t>
  </si>
  <si>
    <t>Mantenimiento Industrial</t>
  </si>
  <si>
    <t>Mecánica General</t>
  </si>
  <si>
    <t>Mecánica de Precisión</t>
  </si>
  <si>
    <t>Mecánica Naval</t>
  </si>
  <si>
    <t>Productividad y Calidad</t>
  </si>
  <si>
    <t>Refrigeración y Aire Acondicionado</t>
  </si>
  <si>
    <t>Agropecuaria</t>
  </si>
  <si>
    <t>Agro Jardinería</t>
  </si>
  <si>
    <t>Agroecología</t>
  </si>
  <si>
    <t>Agroindustria Alimentaria con Tecnología Agrícola</t>
  </si>
  <si>
    <t>Agroindustria Alimentaria con Tecnología Pecuaria</t>
  </si>
  <si>
    <t>Agropecuario en Producción Agrícola</t>
  </si>
  <si>
    <t>Agropecuario en Producción Pecuaria</t>
  </si>
  <si>
    <t>Riego y Drenaje</t>
  </si>
  <si>
    <t>C1-C13</t>
  </si>
  <si>
    <t>C14-C24</t>
  </si>
  <si>
    <t>C25-C28</t>
  </si>
  <si>
    <t>III CICLO Y EDUCACIÓN DIVERSIFICADA,  DIURNA</t>
  </si>
  <si>
    <t>Fuente: Departamento de Análisis Estadístico, MEP.</t>
  </si>
  <si>
    <r>
      <t xml:space="preserve">Cifras Relativas </t>
    </r>
    <r>
      <rPr>
        <b/>
        <sz val="10"/>
        <color theme="1"/>
        <rFont val="Calibri"/>
        <family val="2"/>
      </rPr>
      <t>¹⁄</t>
    </r>
  </si>
  <si>
    <r>
      <rPr>
        <sz val="8"/>
        <color theme="1"/>
        <rFont val="Calibri"/>
        <family val="2"/>
      </rPr>
      <t>¹⁄</t>
    </r>
    <r>
      <rPr>
        <sz val="8"/>
        <color theme="1"/>
        <rFont val="Times New Roman"/>
        <family val="1"/>
      </rPr>
      <t xml:space="preserve"> Cifras calculadas respecto a la Matrícula Final</t>
    </r>
  </si>
  <si>
    <t>Subvencionada</t>
  </si>
  <si>
    <t>Año Cursado</t>
  </si>
  <si>
    <t>SEGÚN AÑO CURSADO</t>
  </si>
  <si>
    <t>DEPENDENCIA PÚBLICA, PRIVADA Y SUBVENCIONADA</t>
  </si>
  <si>
    <t>SEGÚN DEPENDENCIA Y RENDIMIENTO</t>
  </si>
  <si>
    <t>DEPENDENCIA PÚBLICA</t>
  </si>
  <si>
    <t>CUADRO Nº6</t>
  </si>
  <si>
    <t>SEGÚN RAMA EDUCATIVA Y AÑO CURSADO</t>
  </si>
  <si>
    <t>CUADRO Nº14</t>
  </si>
  <si>
    <t>POR AÑO CURSADO Y SEXO</t>
  </si>
  <si>
    <t>SEGÚN ZONA Y DEPENDENCIA</t>
  </si>
  <si>
    <t>Simbología: T=Total, H=Hombres, M=Mujeres</t>
  </si>
  <si>
    <t>CUADRO Nº15</t>
  </si>
  <si>
    <t>CUADRO Nº17</t>
  </si>
  <si>
    <t>CUADRO Nº16</t>
  </si>
  <si>
    <t>Dirección Regional</t>
  </si>
  <si>
    <t xml:space="preserve">Total </t>
  </si>
  <si>
    <t>Costa Rica</t>
  </si>
  <si>
    <t>Subvencionado</t>
  </si>
  <si>
    <t>SEGÚN DIRECCIÓN REGIONAL</t>
  </si>
  <si>
    <t>CUADRO Nº18</t>
  </si>
  <si>
    <t>CUADRO Nº23</t>
  </si>
  <si>
    <t>CUADRO Nº24</t>
  </si>
  <si>
    <t>CUADRO Nº21</t>
  </si>
  <si>
    <t>CUADRO Nº22</t>
  </si>
  <si>
    <t>CUADRO Nº19</t>
  </si>
  <si>
    <t>CUADRO Nº20</t>
  </si>
  <si>
    <t>CUADRO Nº25</t>
  </si>
  <si>
    <t>POR NIVEL CURSADO Y SEXO</t>
  </si>
  <si>
    <t>CUADRO Nº26</t>
  </si>
  <si>
    <t>CUADRO Nº27</t>
  </si>
  <si>
    <t>CUADRO Nº28</t>
  </si>
  <si>
    <t>CUADRO Nº29</t>
  </si>
  <si>
    <t>CUADRO Nº30</t>
  </si>
  <si>
    <t>CUADRO Nº31</t>
  </si>
  <si>
    <t>CUADRO Nº32</t>
  </si>
  <si>
    <t>CUADRO Nº33</t>
  </si>
  <si>
    <t>CUADRO Nº39</t>
  </si>
  <si>
    <t>CUADRO Nº36</t>
  </si>
  <si>
    <t>CUADRO Nº34</t>
  </si>
  <si>
    <t>CUADRO Nº35</t>
  </si>
  <si>
    <t>CUADRO Nº40</t>
  </si>
  <si>
    <t>CUADRO Nº43</t>
  </si>
  <si>
    <t>CUADRO Nº42</t>
  </si>
  <si>
    <t>CUADRO Nº41</t>
  </si>
  <si>
    <t>CUADRO Nº44</t>
  </si>
  <si>
    <t>CUADRO Nº45</t>
  </si>
  <si>
    <t>CUADRO Nº46</t>
  </si>
  <si>
    <t>CUADRO Nº47</t>
  </si>
  <si>
    <t>CUADRO Nº49</t>
  </si>
  <si>
    <t>CUADRO Nº50</t>
  </si>
  <si>
    <t>CUADRO Nº51</t>
  </si>
  <si>
    <t>CUADRO Nº52</t>
  </si>
  <si>
    <t>CUADRO Nº53</t>
  </si>
  <si>
    <t>CUADRO Nº55</t>
  </si>
  <si>
    <t>CUADRO Nº61</t>
  </si>
  <si>
    <t>CUADRO Nº58</t>
  </si>
  <si>
    <t>CUADRO Nº56</t>
  </si>
  <si>
    <t>CUADRO Nº57</t>
  </si>
  <si>
    <t>CUADRO Nº62</t>
  </si>
  <si>
    <t>CUADRO Nº63</t>
  </si>
  <si>
    <t>CUADRO Nº64</t>
  </si>
  <si>
    <t>CUADRO Nº65</t>
  </si>
  <si>
    <t>CUADRO Nº66</t>
  </si>
  <si>
    <t>CUADRO Nº67</t>
  </si>
  <si>
    <t>CUADRO Nº68</t>
  </si>
  <si>
    <t>CUADRO Nº73</t>
  </si>
  <si>
    <t>CUADRO Nº74</t>
  </si>
  <si>
    <t>CUADRO Nº75</t>
  </si>
  <si>
    <t>CUADRO Nº76</t>
  </si>
  <si>
    <t>CUADRO Nº77</t>
  </si>
  <si>
    <t>CUADRO Nº78</t>
  </si>
  <si>
    <t>APROBADOS EN III CICLO Y EDUCACION DIVERSIFICADA TÉCNICA NOCTURNA</t>
  </si>
  <si>
    <t>PORCENTAJE DE APROBACION EN III CICLO Y EDUCACION DIVERSIFICADA TÉCNICA NOCTURNA</t>
  </si>
  <si>
    <t>APLAZADOS EN III CICLO Y EDUCACION DIVERSIFICADA TÉCNICA NOCTURNA</t>
  </si>
  <si>
    <t>PORCENTAJE DE APLAMIENTO EN III CICLO Y EDUCACION DIVERSIFICADA TÉCNICA NOCTURNA</t>
  </si>
  <si>
    <t>MATRICULA FINAL EN III CICLO Y EDUCACION DIVERSIFICADA TÉCNICA NOCTURNA</t>
  </si>
  <si>
    <t>APROBADOS EN III CICLO Y EDUCACION DIVERSIFICADA, TÉCNICA NOCTURNA</t>
  </si>
  <si>
    <t>APLAZADOS EN III CICLO Y EDUCACION DIVERSIFICADA, TÉCNICA NOCTURNA</t>
  </si>
  <si>
    <t xml:space="preserve">MATRICULA FINAL EN III CICLO Y EDUCACION DIVERSIFICADA, TÉCNICA NOCTURNA </t>
  </si>
  <si>
    <t xml:space="preserve">APROBADOS EN III CICLO Y EDUCACION DIVERSIFICADA TÉCNICA DIURNA </t>
  </si>
  <si>
    <t>PORCENTAJE DE APROBACION EN III CICLO Y EDUCACION DIVERSIFICADA TÉCNICA DIURNA</t>
  </si>
  <si>
    <t>APLAZADOS EN III CICLO Y EDUCACION DIVERSIFICADA TÉCNICA DIURNA</t>
  </si>
  <si>
    <t>PORCENTAJE DE APLAZAMIENTO EN III CICLO Y EDUCACION DIVERSIFICADA TÉCNICA DIURNA</t>
  </si>
  <si>
    <t xml:space="preserve">MATRICULA FINAL EN III CICLO Y EDUCACION DIVERSIFICADA TÉCNICA DIURNA </t>
  </si>
  <si>
    <t>APROBADOS EN III CICLO Y EDUCACION DIVERSIFICADA, TÉCNICA DIURNA</t>
  </si>
  <si>
    <t>APLAZADOS EN III CICLO Y EDUCACION DIVERSIFICADA, TÉCNICA DIURNA</t>
  </si>
  <si>
    <t xml:space="preserve">MATRICULA FINAL EN III CICLO Y EDUCACION DIVERSIFICADA, TÉCNICA DIURNA </t>
  </si>
  <si>
    <t>SEGÚN MODALIDAD DE ENSEÑANZA</t>
  </si>
  <si>
    <t xml:space="preserve">GRADUADOS COMO TECNICO MEDIO EN EDUCACION DIVERSIFICADA TÉCNICA, </t>
  </si>
  <si>
    <t>INDICE</t>
  </si>
  <si>
    <t>III Ciclo y Educación Diver. Diurna Y Nocturna</t>
  </si>
  <si>
    <t>III Ciclo y Educación Diversificada Diurna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</si>
  <si>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</si>
  <si>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</si>
  <si>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</si>
  <si>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</si>
  <si>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</si>
  <si>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</si>
  <si>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</si>
  <si>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</si>
  <si>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</si>
  <si>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</si>
  <si>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</si>
  <si>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</si>
  <si>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</si>
  <si>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</si>
  <si>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</si>
  <si>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</si>
  <si>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</si>
  <si>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</si>
  <si>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</si>
  <si>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</si>
  <si>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</si>
  <si>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</si>
  <si>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</si>
  <si>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</si>
  <si>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</si>
  <si>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</si>
  <si>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</si>
  <si>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</si>
  <si>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</si>
  <si>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</si>
  <si>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</si>
  <si>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</si>
  <si>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</si>
  <si>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</si>
  <si>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</si>
  <si>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</si>
  <si>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</si>
  <si>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</si>
  <si>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</si>
  <si>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</si>
  <si>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</si>
  <si>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</si>
  <si>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</si>
  <si>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</si>
  <si>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</si>
  <si>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</si>
  <si>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</si>
  <si>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</si>
  <si>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</si>
  <si>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</si>
  <si>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</si>
  <si>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</si>
  <si>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</si>
  <si>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</si>
  <si>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</si>
  <si>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</si>
  <si>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</si>
  <si>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</si>
  <si>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</si>
  <si>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</si>
  <si>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</si>
  <si>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</si>
  <si>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</si>
  <si>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</si>
  <si>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</si>
  <si>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</si>
  <si>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</si>
  <si>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</si>
  <si>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</si>
  <si>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</si>
  <si>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</si>
  <si>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</si>
  <si>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</si>
  <si>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</si>
  <si>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</si>
  <si>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</si>
  <si>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</si>
  <si>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</si>
  <si>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</si>
  <si>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Para ir al cuadro dar clik en la celda</t>
  </si>
  <si>
    <t>Matrícula Final</t>
  </si>
  <si>
    <t>MATRICULA FINAL Y RENDIMIENTO EN I Y II CICLOS</t>
  </si>
  <si>
    <t xml:space="preserve">SEGÚN DEPENDENCIA </t>
  </si>
  <si>
    <t>SERIE HISTÓRICA DE MATRÍCULA FINAL  Y RENDIMIENTO EN EDUCACIÓN REGULAR</t>
  </si>
  <si>
    <t xml:space="preserve">SEGÚN NIVEL DE ENSEÑANZA </t>
  </si>
  <si>
    <t>Nivel Educativo</t>
  </si>
  <si>
    <t>CUADRO Nº5</t>
  </si>
  <si>
    <t>CUADRO Nº3</t>
  </si>
  <si>
    <t>CUADRO Nº4</t>
  </si>
  <si>
    <t>CUADRO Nº1</t>
  </si>
  <si>
    <t>CUADRO Nº2</t>
  </si>
  <si>
    <t>CUADRO Nº7</t>
  </si>
  <si>
    <t>CUADRO Nº8</t>
  </si>
  <si>
    <t>CUADRO Nº10</t>
  </si>
  <si>
    <t>CUADRO Nº12</t>
  </si>
  <si>
    <t>CUADRO Nº9</t>
  </si>
  <si>
    <t>CUADRO Nº11</t>
  </si>
  <si>
    <t>CUADRO Nº13</t>
  </si>
  <si>
    <t>Zona y Dependencia</t>
  </si>
  <si>
    <t>Urbana</t>
  </si>
  <si>
    <t>Rural</t>
  </si>
  <si>
    <t>Absoluto</t>
  </si>
  <si>
    <t>Relativo</t>
  </si>
  <si>
    <t>Especialidad</t>
  </si>
  <si>
    <t xml:space="preserve">Accounting </t>
  </si>
  <si>
    <t>Agroindustria</t>
  </si>
  <si>
    <t>Agroindustria Aliment. con Tecgía. Agrícola</t>
  </si>
  <si>
    <t>Agroindustria Aliment. con Tecgía. Pecuaria</t>
  </si>
  <si>
    <t>Agropecuaria producción Agrícola</t>
  </si>
  <si>
    <t>Agropecuaria producción Pecuaria</t>
  </si>
  <si>
    <t>Contabilidad y Auditoria</t>
  </si>
  <si>
    <t>Diseño y Construcción Muebles de Madera</t>
  </si>
  <si>
    <t>Diseño y Construcción Muebles y Estructuras</t>
  </si>
  <si>
    <t>Ejecutivos para Centros de Servicios</t>
  </si>
  <si>
    <t>Impresión Offset</t>
  </si>
  <si>
    <t>Industria Textil</t>
  </si>
  <si>
    <t>Informática Bilingüe</t>
  </si>
  <si>
    <t>Informática de Desarrollo de Software</t>
  </si>
  <si>
    <t>Informática en programación</t>
  </si>
  <si>
    <t>Informática en redes</t>
  </si>
  <si>
    <t>Informática en redes de Computadoras</t>
  </si>
  <si>
    <t>Informática en soporte</t>
  </si>
  <si>
    <t>Mecánica Automotriz</t>
  </si>
  <si>
    <t>Mecánica Precisión</t>
  </si>
  <si>
    <t>Refrigeración  y Aire Acondicionado</t>
  </si>
  <si>
    <t>Secret. Orientación en Servicio al Cliente</t>
  </si>
  <si>
    <t>Secretariado</t>
  </si>
  <si>
    <t>Secretariado Bilingue</t>
  </si>
  <si>
    <t>Secretariado Ejecutivo para centros de servicio</t>
  </si>
  <si>
    <t>Turismo en alimentos y Bebidas</t>
  </si>
  <si>
    <t>Administración, logística y Distribución</t>
  </si>
  <si>
    <t>Agroecologia</t>
  </si>
  <si>
    <t>PORTADA</t>
  </si>
  <si>
    <t>FUNCIONARIOS QUE PARTICIPARON EN LA PUBLICACIÓN</t>
  </si>
  <si>
    <t>Portada</t>
  </si>
  <si>
    <t>Funcionarios que participaron en la publicación</t>
  </si>
  <si>
    <t>Cuadros Estadísticos: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</si>
  <si>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</si>
  <si>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Informática en Redes de Computadoras</t>
  </si>
  <si>
    <t>Diseño y Desarrollo Digital</t>
  </si>
  <si>
    <t>AÑO 2019</t>
  </si>
  <si>
    <t>CUADRO Nº 37</t>
  </si>
  <si>
    <t>CUADRO Nº 38</t>
  </si>
  <si>
    <t>CUADRO Nº 48</t>
  </si>
  <si>
    <t>CUADRO Nº54</t>
  </si>
  <si>
    <t>CUADRO Nº:  59</t>
  </si>
  <si>
    <t>CUADRO Nº:  60</t>
  </si>
  <si>
    <t>CUADRO Nº69</t>
  </si>
  <si>
    <t>CUADRO Nº70</t>
  </si>
  <si>
    <t>CUADRO Nº71</t>
  </si>
  <si>
    <t>CUADRO Nº72</t>
  </si>
  <si>
    <r>
      <t>C</t>
    </r>
    <r>
      <rPr>
        <b/>
        <sz val="11"/>
        <color indexed="8"/>
        <rFont val="Times New Roman"/>
        <family val="1"/>
      </rPr>
      <t>UADRO Nº 79</t>
    </r>
  </si>
  <si>
    <t>C29-C36</t>
  </si>
  <si>
    <t>C37-C44</t>
  </si>
  <si>
    <t>C45-C52</t>
  </si>
  <si>
    <t>C53-C60</t>
  </si>
  <si>
    <t>C61-C68</t>
  </si>
  <si>
    <t>C69-C76</t>
  </si>
  <si>
    <t>C77-C79</t>
  </si>
  <si>
    <t>DEPENDENCIA PÚBLICA, PRIVADA Y SUBVENCIONADA, PERIODO 2000-2020</t>
  </si>
  <si>
    <t>PERIODO 2000-2020</t>
  </si>
  <si>
    <t>AÑO 2020</t>
  </si>
  <si>
    <t>SERIE HISTÓRICA DE MATRÍCULA FINAL  Y RENDIMIENTO EN EDUCACIÓN REGULAR, SEGÚN  NIVEL DE ENSEÑANZA, DEPENDENCIA: PÚBLICA, PRIVADA Y SUBVENCIONADA, PERIODO 2000-2020</t>
  </si>
  <si>
    <t>MATRICULA FINAL Y RENDIMIENTO EN I Y II CICLOS SEGÚN DEPENDENCIA, PERIODO 2000-2020</t>
  </si>
  <si>
    <t>RENDIMIENTO EDUCATIVO EN I Y II CICLOS, SEGÚN AÑO CURSADO, DEPENDENCIA: PÚBLICA, PRIVADA Y SUBVENCIONADA, PERIODO 2000-2020 (CIFRAS ABSOLUTAS)</t>
  </si>
  <si>
    <t>RENDIMIENTO EDUCATIVO EN I Y II CICLOS, SEGÚN AÑO CURSADO, DEPENDENCIA: PÚBLICA, PRIVADA Y SUBVENCIONADA, PERIODO 2000-2020 (CIFRAS RELATIVAS</t>
  </si>
  <si>
    <t>RENDIMIENTO EDUCATIVO EN ESCUELAS NOCTURNAS, DEPENDENCIA PÚBLICA, SEGÚN NIVEL CURSADO, PERIODO 2000-2020 (CIFRAS ABSOLUTAS)</t>
  </si>
  <si>
    <t>RENDIMIENTO EDUCATIVO EN ESCUELAS NOCTURNAS, DEPENDENCIA PÚBLICA, SEGÚN NIVEL CURSADO, PERIODO 2000-2020 (CIFRAS RELATIVAS</t>
  </si>
  <si>
    <t>MATRICULA FINAL EN III CICLO Y EDUCACIÓN DIVERSIFICADA DIURNA, SEGÚN DEPENDENCIA Y RENDIMIENTO, PERIODO 2000-2020</t>
  </si>
  <si>
    <t>APROBADOS EN III CICLO Y EDUCACIÓN DIVERSIFICADA DIURNA, SEGÚN RAMA EDUCATIVA Y AÑO CURSADO, DEPENDENCIA: PÚBLICA, PRIVADA Y SUBVENCIONADA, PERIODO 2000-2020 (CIFRAS ABSOLUTAS)</t>
  </si>
  <si>
    <t>APROBADOS EN III CICLO Y EDUCACIÓN DIVERSIFICADA DIURNA, SEGÚN RAMA EDUCATIVA Y AÑO CURSADO, DEPENDENCIA: PÚBLICA, PRIVADA Y SUBVENCIONADA,  PERIODO 2000-2020 (CIFRAS RELATIVAS)</t>
  </si>
  <si>
    <t>APLAZADOS EN III CICLO Y EDUCACIÓN DIVERSIFICADA DIURNA, SEGÚN RAMA EDUCATIVA Y AÑO CURSADO, DEPENDENCIA: PÚBLICA, PRIVADA Y SUBVENCIONADA, PERIODO 2000-2020 (CIFRAS ABSOLUTAS)</t>
  </si>
  <si>
    <t>APLAZADOS EN III CICLO Y EDUCACIÓN DIVERSIFICADA DIURNA, SEGÚN RAMA EDUCATIVA Y AÑO CURSADO, DEPENDENCIA: PÚBLICA, PRIVADA Y SUBVENCIONADA, PERIODO 2000-2020 (CIFRAS RELATIVAS)</t>
  </si>
  <si>
    <t>REPROBADOS EN III CICLO Y EDUCACIÓN DIVERSIFICADA DIURNA, SEGÚN RAMA EDUCATIVA Y AÑO CURSADO, DEPENDENCIA: PÚBLICA, PRIVADA Y SUBVENCIONADA, PERIODO 2000-2020 (CIFRAS ABSOLUTAS)</t>
  </si>
  <si>
    <t>REPROBADOS EN III CICLO Y EDUCACIÓN DIVERSIFICADA DIURNA, SEGÚN RAMA EDUCATIVA Y AÑO CURSADO, DEPENDENCIA: PÚBLICA, PRIVADA Y SUBVENCIONADA, PERIODO 2000-2020 (CIFRAS RELATIVAS)</t>
  </si>
  <si>
    <t>MATRICULA FINAL EN I Y II CICLOS, POR AÑO CURSADO Y SEXO, SEGÚN ZONA Y DEPENDENCIA, AÑO 2020</t>
  </si>
  <si>
    <t>APROBADOS EN I Y II CICLOS, POR AÑO CURSADO Y SEXO, SEGÚN ZONA Y DEPENDENCIA, AÑO 2020</t>
  </si>
  <si>
    <t>APLAZADOS EN I Y II CICLOS, POR AÑO CURSADO Y SEXO, SEGÚN ZONA Y DEPENDENCIA, AÑO 2020</t>
  </si>
  <si>
    <t>REPROBADOS EN I Y II CICLOS, POR AÑO CURSADO Y SEXO, SEGÚN ZONA Y DEPENDENCIA, AÑO 2020</t>
  </si>
  <si>
    <t>MATRICULA FINAL EN I Y II CICLOS, POR AÑO CURSADO Y SEXO, SEGÚN DIRECCIÓN REGIONAL, DEPENDENCIA: PÚBLICA, PRIVADA Y SUBVENCIONADA, AÑO 2020</t>
  </si>
  <si>
    <t>APROBADOS EN I Y II CICLOS, POR AÑO CURSADO Y SEXO, SEGÚN DIRECCIÓN REGIONAL, DEPENDENCIA: PÚBLICA, PRIVADA Y SUBVENCIONADA, AÑO 2020</t>
  </si>
  <si>
    <t>PORCENTAJE DE APROBACIÓN EN I Y II CICLOS, POR AÑO CURSADO Y SEXO, SEGÚN DIRECCIÓN REGIONAL, DEPENDENCIA: PÚBLICA, PRIVADA Y SUBVENCIONADA, AÑO 2020</t>
  </si>
  <si>
    <t>APLAZADOS EN I Y II CICLOS, POR AÑO CURSADO Y SEXO, SEGÚN DIRECCIÓN REGIONAL, DEPENDENCIA: PÚBLICA, PRIVADA Y SUBVENCIONADA, AÑO 2020</t>
  </si>
  <si>
    <t>PORCENTAJE DE APLAZAMIENTO EN I Y II CICLOS, POR AÑO CURSADO Y SEXO, SEGÚN DIRECCIÓN REGIONAL, DEPENDENCIA: PÚBLICA, PRIVADA Y SUBVENCIONADA, AÑO 2020</t>
  </si>
  <si>
    <t>REPROBADOS EN I Y II CICLOS, POR AÑO CURSADO Y SEXO, SEGÚN DIRECCIÓN REGIONAL, DEPENDENCIA: PÚBLICA, PRIVADA Y SUBVENCIONADA, AÑO 2020</t>
  </si>
  <si>
    <t>PORCENTAJE DE REPROBACIÓN EN I Y II CICLOS, POR AÑO CURSADO Y SEXO, SEGÚN DIRECCIÓN REGIONAL, DEPENDENCIA: PÚBLICA, PRIVADA Y SUBVENCIONADA, AÑO 2020</t>
  </si>
  <si>
    <t>MATRICULA FINAL EN ESCUELAS NOCTURNAS, POR NIVEL CURSADO Y SEXO, SEGÚN DIRECCIÓN REGIONAL, DEPENDENCIA PÚBLICA, AÑO 2020</t>
  </si>
  <si>
    <t>APROBADOS EN ESCUELAS NOCTURNAS, POR NIVEL CURSADO Y SEXO, SEGÚN DIRECCIÓN REGIONAL, DEPENDENCIA PÚBLICA, AÑO 2020</t>
  </si>
  <si>
    <t>APLAZADOS EN ESCUELAS NOCTURNAS, POR NIVEL CURSADO Y SEXO, SEGÚN DIRECCIÓN REGIONAL, DEPENDENCIA PÚBLICA, AÑO 2020</t>
  </si>
  <si>
    <t>REPROBADOS EN ESCUELAS NOCTURNAS, POR NIVEL CURSADO Y SEXO, SEGÚN DIRECCIÓN REGIONAL, DEPENDENCIA PÚBLICA, AÑO 2020</t>
  </si>
  <si>
    <t>MATRICULA FINAL EN III CICLO Y EDUCACIÓN DIVERSIFICADA DIURNA Y NOCTURNA, POR AÑO CURSADO Y SEXO, SEGÚN ZONA Y DEPENDENCIA, AÑO 2020</t>
  </si>
  <si>
    <t>APROBADOS EN III CICLO Y EDUCACIÓN DIVERSIFICADA DIURNA Y NOCTURNA, POR AÑO CURSADO Y SEXO, SEGÚN ZONA Y DEPENDENCIA, AÑO 2020</t>
  </si>
  <si>
    <t>APLAZADOS EN III CICLO Y EDUCACIÓN DIVERSIFICADA DIURNA Y NOCTURNA, POR AÑO CURSADO Y SEXO, SEGÚN ZONA Y DEPENDENCIA, AÑO 2020</t>
  </si>
  <si>
    <t>MATRICULA FINAL EN III CICLO Y EDUCACIÓN DIVERSIFICADA DIURNA Y NOCTURNA, POR AÑO CURSADO Y SEXO, SEGÚN DIRECCIÓN REGIONAL, DEPENDENCIA: PÚBLICA, PRIVADA Y SUBVENCIONADA, AÑO 2020</t>
  </si>
  <si>
    <t>APROBADOS EN III CICLO Y EDUCACIÓN DIVERSIFICADA DIURNA Y NOCTURNA, POR AÑO CURSADO Y SEXO, SEGÚN DIRECCIÓN REGIONAL, DEPENDENCIA: PÚBLICA, PRIVADA Y SUBVENCIONADA, AÑO 2020</t>
  </si>
  <si>
    <t>PORCENTAJE DE APROBACIÓN EN III CICLO Y EDUCACIÓN DIVERSIFICADA DIURNA Y NOCTURNA, POR AÑO CURSADO Y SEXO, SEGÚN DIRECCIÓN REGIONAL, DEPENDENCIA: PÚBLICA, PRIVADA Y SUBVENCIONADA, AÑO 2020</t>
  </si>
  <si>
    <t>APLAZADOS EN III CICLO Y EDUCACIÓN DIVERSIFICADA DIURNA Y NOCTURNA, POR AÑO CURSADO Y SEXO, SEGÚN DIRECCIÓN REGIONAL, DEPENDENCIA: PÚBLICA, PRIVADA Y SUBVENCIONADA,AÑO 2020</t>
  </si>
  <si>
    <t>PORCENTAJE DE APLAZAMIENTO EN III CICLO Y EDUCACIÓN DIVERSIFICADA DIURNA Y NOCTURNA, POR AÑO CURSADO Y SEXO, SEGÚN DIRECCIÓN REGIONAL, DEPENDENCIA: PÚBLICA, PRIVADA Y SUBVENCIONADA, AÑO 2020</t>
  </si>
  <si>
    <t>MATRICULA FINAL EN III CICLO Y EDUCACIÓN DIVERSIFICADA DIURNA , POR AÑO CURSADO Y SEXO, SEGÚN ZONA Y DEPENDENCIA, AÑO 2020</t>
  </si>
  <si>
    <t>APROBADOS EN III CICLO Y EDUCACIÓN DIVERSIFICADA DIURNA , POR AÑO CURSADO Y SEXO, SEGÚN ZONA Y DEPENDENCIA, AÑO 2020</t>
  </si>
  <si>
    <t>APLAZADOS EN III CICLO Y EDUCACIÓN DIVERSIFICADA DIURNA , POR AÑO CURSADO Y SEXO, SEGÚN ZONA Y DEPENDENCIA, AÑO 2020</t>
  </si>
  <si>
    <t>MATRICULA FINAL EN III CICLO Y EDUCACIÓN DIVERSIFICADA DIURNA , POR AÑO CURSADO Y SEXO, SEGÚN DIRECCIÓN REGIONAL, DEPENDENCIA: PÚBLICA, PRIVADA Y SUBVENCIONADA, AÑO 2020</t>
  </si>
  <si>
    <t>APROBADOS EN III CICLO Y EDUCACIÓN DIVERSIFICADA DIURNA , POR AÑO CURSADO Y SEXO, SEGÚN DIRECCIÓN REGIONAL, DEPENDENCIA: PÚBLICA, PRIVADA Y SUBVENCIONADA, AÑO 2020</t>
  </si>
  <si>
    <t>PORCENTAJE DE APROBACIÓN EN III CICLO Y EDUCACIÓN DIVERSIFICADA DIURNA , POR AÑO CURSADO Y SEXO, SEGÚN DIRECCIÓN REGIONAL, DEPENDENCIA: PÚBLICA, PRIVADA Y SUBVENCIONADA, AÑO 2020</t>
  </si>
  <si>
    <t>APLAZADOS EN III CICLO Y EDUCACIÓN DIVERSIFICADA DIURNA , POR AÑO CURSADO Y SEXO, SEGÚN DIRECCIÓN REGIONAL, DEPENDENCIA: PÚBLICA, PRIVADA Y SUBVENCIONADA, AÑO 2020</t>
  </si>
  <si>
    <t>PORCENTAJE DE APLAZAMIENTO EN III CICLO Y EDUCACIÓN DIVERSIFICADA DIURNA , POR AÑO CURSADO Y SEXO, SEGÚN DIRECCIÓN REGIONAL, DEPENDENCIA: PÚBLICA, PRIVADA Y SUBVENCIONADA, AÑO 2020</t>
  </si>
  <si>
    <t>MATRICULA FINAL EN III CICLO Y EDUCACIÓN DIVERSIFICADA, ACADÉMICA DIURNA , POR AÑO CURSADO Y SEXO, SEGÚN ZONA Y DEPENDENCIA, AÑO 2020</t>
  </si>
  <si>
    <t>APROBADOS EN III CICLO Y EDUCACIÓN DIVERSIFICADA, ACADÉMICA DIURNA , POR AÑO CURSADO Y SEXO, SEGÚN ZONA Y DEPENDENCIA, AÑO 2020</t>
  </si>
  <si>
    <t>APLAZADOS EN III CICLO Y EDUCACIÓN DIVERSIFICADA, ACADÉMICA DIURNA , POR AÑO CURSADO Y SEXO, SEGÚN ZONA Y DEPENDENCIA, AÑO 2020</t>
  </si>
  <si>
    <t>MATRICULA FINAL EN III CICLO Y EDUCACIÓN DIVERSIFICADA, ACADÉMICA DIURNA , POR AÑO CURSADO Y SEXO, SEGÚN DIRECCIÓN REGIONAL, DEPENDENCIA: PÚBLICA, PRIVADA Y SUBVENCIONADA, AÑO 2020</t>
  </si>
  <si>
    <t>APROBADOS EN III CICLO Y EDUCACIÓN DIVERSIFICADA, ACADÉMICA DIURNA , POR AÑO CURSADO Y SEXO, SEGÚN DIRECCIÓN REGIONAL, DEPENDENCIA: PÚBLICA, PRIVADA Y SUBVENCIONADA, AÑO 2020</t>
  </si>
  <si>
    <t>PORCENTAJE DE APROBACIÓN EN III CICLO Y EDUCACIÓN DIVERSIFICADA, ACADÉMICA DIURNA , POR AÑO CURSADO Y SEXO, SEGÚN DIRECCIÓN REGIONAL, DEPENDENCIA: PÚBLICA, PRIVADA Y SUBVENCIONADA,  AÑO 2020</t>
  </si>
  <si>
    <t>APLAZADOS EN III CICLO Y EDUCACIÓN DIVERSIFICADA, ACADÉMICA DIURNA , POR AÑO CURSADO Y SEXO, SEGÚN DIRECCIÓN REGIONAL, DEPENDENCIA: PÚBLICA, PRIVADA Y SUBVENCIONADA, AÑO 2020</t>
  </si>
  <si>
    <t>PORCENTAJE DE APLAZAMIENTO EN III CICLO Y EDUCACIÓN DIVERSIFICADA, ACADÉMICA DIURNA , POR AÑO CURSADO Y SEXO, SEGÚN DIRECCIÓN REGIONAL, DEPENDENCIA: PÚBLICA, PRIVADA Y SUBVENCIONADA, AÑO 2020</t>
  </si>
  <si>
    <t>MATRICULA FINAL EN III CICLO Y EDUCACIÓN DIVERSIFICADA, TÉCNICA DIURNA , POR AÑO CURSADO Y SEXO, SEGÚN ZONA Y DEPENDENCIA, AÑO 2020</t>
  </si>
  <si>
    <t>APROBADOS EN III CICLO Y EDUCACIÓN DIVERSIFICADA, TÉCNICA DIURNA , POR AÑO CURSADO Y SEXO, SEGÚN ZONA Y DEPENDENCIA, AÑO 2020</t>
  </si>
  <si>
    <t>APLAZADOS EN III CICLO Y EDUCACIÓN DIVERSIFICADA, TÉCNICA DIURNA , POR AÑO CURSADO Y SEXO, SEGÚN ZONA Y DEPENDENCIA, AÑO 2020</t>
  </si>
  <si>
    <t>MATRICULA FINAL EN III CICLO Y EDUCACIÓN DIVERSIFICADA, TÉCNICA DIURNA , POR AÑO CURSADO Y SEXO, SEGÚN DIRECCIÓN REGIONAL, DEPENDENCIA: PÚBLICA, PRIVADA Y SUBVENCIONADA, AÑO 2020</t>
  </si>
  <si>
    <t>APROBADOS EN III CICLO Y EDUCACIÓN DIVERSIFICADA, TÉCNICA DIURNA , POR AÑO CURSADO Y SEXO, SEGÚN DIRECCIÓN REGIONAL, DEPENDENCIA: PÚBLICA, PRIVADA Y SUBVENCIONADA, AÑO 2020</t>
  </si>
  <si>
    <t>PORCENTAJE DE APROBACIÓN EN III CICLO Y EDUCACIÓN DIVERSIFICADA, TÉCNICA DIURNA , POR AÑO CURSADO Y SEXO, SEGÚN DIRECCIÓN REGIONAL, DEPENDENCIA: PÚBLICA, PRIVADA Y SUBVENCIONADA, AÑO 2020</t>
  </si>
  <si>
    <t>APLAZADOS EN III CICLO Y EDUCACIÓN DIVERSIFICADA, TÉCNICA DIURNA , POR AÑO CURSADO Y SEXO, SEGÚN DIRECCIÓN REGIONAL, DEPENDENCIA: PÚBLICA, PRIVADA Y SUBVENCIONADA, AÑO 2020</t>
  </si>
  <si>
    <t>PORCENTAJE DE APLAZAMIENTO EN III CICLO Y EDUCACIÓN DIVERSIFICADA, TÉCNICA DIURNA , POR AÑO CURSADO Y SEXO, SEGÚN DIRECCIÓN REGIONAL, DEPENDENCIA: PÚBLICA, PRIVADA Y SUBVENCIONADA, AÑO 2020</t>
  </si>
  <si>
    <t>MATRICULA FINAL EN III CICLO Y EDUCACIÓN DIVERSIFICADA, ACADÉMICA NOCTURNA , POR AÑO CURSADO Y SEXO, SEGÚN ZONA Y DEPENDENCIA, AÑO 2020</t>
  </si>
  <si>
    <t>APROBADOS EN III CICLO Y EDUCACIÓN DIVERSIFICADA, ACADÉMICA NOCTURNA , POR AÑO CURSADO Y SEXO, SEGÚN ZONA Y DEPENDENCIA, AÑO 2020</t>
  </si>
  <si>
    <t>APLAZADOS EN III CICLO Y EDUCACIÓN DIVERSIFICADA, ACADÉMICA NOCTURNA , POR AÑO CURSADO Y SEXO, SEGÚN ZONA Y DEPENDENCIA, AÑO 2020</t>
  </si>
  <si>
    <t>MATRICULA FINAL EN III CICLO Y EDUCACIÓN DIVERSIFICADA, ACADÉMICA NOCTURNA , POR AÑO CURSADO Y SEXO, SEGÚN DIRECCIÓN REGIONAL, DEPENDENCIA: PÚBLICA, PRIVADA Y SUBVENCIONADA,AÑO 2020</t>
  </si>
  <si>
    <t>APROBADOS EN III CICLO Y EDUCACIÓN DIVERSIFICADA, ACADÉMICA NOCTURNA , POR AÑO CURSADO Y SEXO, SEGÚN DIRECCIÓN REGIONAL, DEPENDENCIA: PÚBLICA, PRIVADA Y SUBVENCIONADA, AÑO 2020</t>
  </si>
  <si>
    <t>PORCENTAJE DE APROBACÓN EN III CICLO Y EDUCACIÓN DIVERSIFICADA, ACADÉMICA NOCTURNA , POR AÑO CURSADO Y SEXO, SEGÚN DIRECCIÓN REGIONAL,DEPENDENCIA: PÚBLICA, PRIVADA Y SUBVENCIONADA, AÑO 2020</t>
  </si>
  <si>
    <t>APLAZADOS EN III CICLO Y EDUCACIÓN DIVERSIFICADA, ACADÉMICA NOCTURNA , POR AÑO CURSADO Y SEXO, SEGÚN DIRECCIÓN REGIONAL,DEPENDENCIA: PÚBLICA, PRIVADA Y SUBVENCIONADA, AÑO 2020</t>
  </si>
  <si>
    <t>PORCENTAJE DE APLAZAMIENTO EN III CICLO Y EDUCACIÓN DIVERSIFICADA, ACADÉMICA NOCTURNA , POR AÑO CURSADO Y SEXO, SEGÚN DIRECCIÓN REGIONAL, DEPENDENCIA: PÚBLICA, PRIVADA Y SUBVENCIONADA, AÑO 2020</t>
  </si>
  <si>
    <t>MATRICULA FINAL EN III CICLO Y EDUCACIÓN DIVERSIFICADA, TÉCNICA NOCTURNA , POR AÑO CURSADO Y SEXO, SEGÚN ZONA Y DEPENDENCIA, AÑO 2020</t>
  </si>
  <si>
    <t>APROBADOS EN III CICLO Y EDUCACIÓN DIVERSIFICADA, TÉCNICA NOCTURNA , POR AÑO CURSADO Y SEXO, SEGÚN ZONA Y DEPENDENCIA, AÑO 2020</t>
  </si>
  <si>
    <t>APLAZADOS EN III CICLO Y EDUCACIÓN DIVERSIFICADA, TÉCNICA NOCTURNA , POR AÑO CURSADO Y SEXO, SEGÚN ZONA Y DEPENDENCIA, AÑO 2020</t>
  </si>
  <si>
    <t>MATRICULA FINAL EN III CICLO Y EDUCACIÓN DIVERSIFICADA, TÉCNICA NOCTURNA , POR AÑO CURSADO Y SEXO, SEGÚN DIRECCIÓN REGIONAL, DEPENDENCIA: PÚBLICA, PRIVADA Y SUBVENCIONADA, AÑO 2020</t>
  </si>
  <si>
    <t>APROBADOS EN III CICLO Y EDUCACIÓN DIVERSIFICADA, TÉCNICA NOCTURNA , POR AÑO CURSADO Y SEXO, SEGÚN DIRECCIÓN REGIONAL, DEPENDENCIA: PÚBLICA, PRIVADA Y SUBVENCIONADA, AÑO 2020</t>
  </si>
  <si>
    <t>PORCENTAJE DE APROBACIÓN EN III CICLO Y EDUCACIÓN DIVERSIFICADA, TÉCNICA NOCTURNA , POR AÑO CURSADO Y SEXO, SEGÚN DIRECCIÓN REGIONAL, DEPENDENCIA: PÚBLICA, PRIVADA Y SUBVENCIONADA, AÑO 2020</t>
  </si>
  <si>
    <t>APLAZADOS EN III CICLO Y EDUCACIÓN DIVERSIFICADA, TÉCNICA NOCTURNA , POR AÑO CURSADO Y SEXO, SEGÚN DIRECCIÓN REGIONAL, DEPENDENCIA: PÚBLICA, PRIVADA Y SUBVENCIONADA, AÑO 2020</t>
  </si>
  <si>
    <t>PORCENTAJE DE APLAZAMIENTO EN III CICLO Y EDUCACIÓN DIVERSIFICADA, TÉCNICA NOCTURNA , POR AÑO CURSADO Y SEXO, SEGÚN DIRECCIÓN REGIONAL, DEPENDENCIA: PÚBLICA, PRIVADA Y SUBVENCIONADA, AÑO 2020</t>
  </si>
  <si>
    <t xml:space="preserve">GRADUADOS COMO TÉCNICOS MEDIOS, SEGÚN MODALIDAD DE ENSEÑANZA, DEPENDENCIA: PÚBLICA, PRIVADA Y SUBVENCIONADA, PERIODO 2000-2020 </t>
  </si>
  <si>
    <t>GRADUADOS COMO TÉCNICOS MEDIOS, POR ESPECIALIDAD, DEPENDENCIA: PÚBLICA, PRIVADA Y SUBVENCIONADA,PERIODO 2007-2020</t>
  </si>
  <si>
    <t>GRADUADOS COMO TECNICO MEDIO EN EDUCACION DIVERSIFICADA TÉCNICA, POR GENERO Y ESPECIALIDAD, 2020</t>
  </si>
  <si>
    <t>PERIODO 2007-2020</t>
  </si>
  <si>
    <t>POR GENERO Y ESPECIALIDAD, 2020</t>
  </si>
  <si>
    <t>Logistic Administration and Distribution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</si>
</sst>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164" formatCode="General_)"/>
    <numFmt numFmtId="165" formatCode="0.0"/>
    <numFmt numFmtId="166" formatCode="0.0_)"/>
    <numFmt numFmtId="167" formatCode="0_)"/>
    <numFmt numFmtId="168" formatCode="_(* #.##0.00_);_(* \(#.##0.00\);_(* &quot;-&quot;??_);_(@_)"/>
  </numFmts>
  <fonts count="41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1"/>
      <name val="Calibri"/>
      <family val="2"/>
    </font>
    <font>
      <sz val="8"/>
      <color theme="1"/>
      <name val="Times New Roman"/>
      <family val="1"/>
    </font>
    <font>
      <sz val="8"/>
      <color theme="1"/>
      <name val="Calibri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sz val="8"/>
      <name val="Times"/>
      <family val="1"/>
    </font>
    <font>
      <sz val="10"/>
      <name val="Times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b/>
      <i/>
      <sz val="10"/>
      <color indexed="8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rgb="FF0070C0"/>
      <name val="Times New Roman"/>
      <family val="1"/>
    </font>
    <font>
      <b/>
      <u/>
      <sz val="11"/>
      <color rgb="FF0070C0"/>
      <name val="Times New Roman"/>
      <family val="1"/>
    </font>
    <font>
      <b/>
      <sz val="16"/>
      <color rgb="FF0070C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Times New Roman"/>
      <family val="1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20"/>
      <color rgb="FFFFFF00"/>
      <name val="Calibri"/>
      <family val="2"/>
      <scheme val="minor"/>
    </font>
    <font>
      <sz val="10"/>
      <name val="Palatino Linotype"/>
      <family val="1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F3F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164" fontId="2" fillId="0" borderId="0"/>
    <xf numFmtId="167" fontId="2" fillId="0" borderId="0"/>
    <xf numFmtId="167" fontId="2" fillId="0" borderId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41" fontId="32" fillId="0" borderId="0" applyFont="0" applyFill="0" applyBorder="0" applyAlignment="0" applyProtection="0"/>
  </cellStyleXfs>
  <cellXfs count="419">
    <xf numFmtId="0" fontId="0" fillId="0" borderId="0" xfId="0"/>
    <xf numFmtId="164" fontId="6" fillId="0" borderId="0" xfId="1" applyFont="1" applyAlignment="1">
      <alignment vertical="center"/>
    </xf>
    <xf numFmtId="164" fontId="7" fillId="0" borderId="1" xfId="1" applyFont="1" applyBorder="1" applyAlignment="1" applyProtection="1">
      <alignment horizontal="center" vertical="center"/>
    </xf>
    <xf numFmtId="164" fontId="7" fillId="0" borderId="1" xfId="1" applyFont="1" applyBorder="1" applyAlignment="1">
      <alignment vertical="center"/>
    </xf>
    <xf numFmtId="164" fontId="1" fillId="0" borderId="0" xfId="1" applyFont="1" applyAlignment="1">
      <alignment vertical="center"/>
    </xf>
    <xf numFmtId="164" fontId="1" fillId="0" borderId="0" xfId="1" applyFont="1" applyAlignment="1" applyProtection="1">
      <alignment horizontal="fill" vertical="center"/>
    </xf>
    <xf numFmtId="164" fontId="8" fillId="0" borderId="0" xfId="1" applyFont="1" applyAlignment="1" applyProtection="1">
      <alignment horizontal="left" vertical="center"/>
    </xf>
    <xf numFmtId="164" fontId="8" fillId="0" borderId="0" xfId="1" applyFont="1" applyAlignment="1">
      <alignment horizontal="left" vertical="center"/>
    </xf>
    <xf numFmtId="164" fontId="7" fillId="0" borderId="0" xfId="1" applyFont="1" applyAlignment="1" applyProtection="1">
      <alignment horizontal="left" vertical="center"/>
    </xf>
    <xf numFmtId="164" fontId="7" fillId="0" borderId="0" xfId="1" applyFont="1" applyAlignment="1">
      <alignment vertical="center"/>
    </xf>
    <xf numFmtId="164" fontId="7" fillId="0" borderId="0" xfId="1" applyFont="1" applyBorder="1" applyAlignment="1" applyProtection="1">
      <alignment horizontal="left" vertical="center"/>
    </xf>
    <xf numFmtId="164" fontId="7" fillId="0" borderId="1" xfId="1" applyFont="1" applyBorder="1" applyAlignment="1" applyProtection="1">
      <alignment horizontal="left" vertical="center"/>
    </xf>
    <xf numFmtId="164" fontId="7" fillId="0" borderId="1" xfId="1" quotePrefix="1" applyFont="1" applyBorder="1" applyAlignment="1" applyProtection="1">
      <alignment horizontal="centerContinuous" vertical="center"/>
    </xf>
    <xf numFmtId="164" fontId="1" fillId="0" borderId="1" xfId="1" applyFont="1" applyBorder="1" applyAlignment="1">
      <alignment horizontal="centerContinuous" vertical="center"/>
    </xf>
    <xf numFmtId="3" fontId="1" fillId="0" borderId="0" xfId="1" applyNumberFormat="1" applyFont="1" applyAlignment="1">
      <alignment vertical="center"/>
    </xf>
    <xf numFmtId="165" fontId="1" fillId="0" borderId="0" xfId="1" applyNumberFormat="1" applyFont="1" applyAlignment="1">
      <alignment vertical="center"/>
    </xf>
    <xf numFmtId="166" fontId="1" fillId="0" borderId="0" xfId="1" applyNumberFormat="1" applyFont="1" applyAlignment="1" applyProtection="1">
      <alignment horizontal="center" vertical="center"/>
    </xf>
    <xf numFmtId="3" fontId="1" fillId="0" borderId="0" xfId="1" applyNumberFormat="1" applyFont="1" applyAlignment="1" applyProtection="1">
      <alignment vertical="center"/>
    </xf>
    <xf numFmtId="165" fontId="1" fillId="0" borderId="0" xfId="1" applyNumberFormat="1" applyFont="1" applyBorder="1" applyAlignment="1">
      <alignment vertical="center"/>
    </xf>
    <xf numFmtId="165" fontId="1" fillId="0" borderId="1" xfId="1" applyNumberFormat="1" applyFont="1" applyBorder="1" applyAlignment="1">
      <alignment vertical="center"/>
    </xf>
    <xf numFmtId="167" fontId="13" fillId="0" borderId="0" xfId="2" applyFont="1" applyAlignment="1">
      <alignment vertical="center"/>
    </xf>
    <xf numFmtId="167" fontId="14" fillId="0" borderId="1" xfId="2" applyFont="1" applyBorder="1" applyAlignment="1" applyProtection="1">
      <alignment horizontal="left" vertical="center"/>
    </xf>
    <xf numFmtId="167" fontId="14" fillId="0" borderId="1" xfId="2" applyFont="1" applyBorder="1" applyAlignment="1">
      <alignment vertical="center"/>
    </xf>
    <xf numFmtId="167" fontId="4" fillId="0" borderId="0" xfId="2" applyFont="1" applyAlignment="1">
      <alignment vertical="center"/>
    </xf>
    <xf numFmtId="167" fontId="15" fillId="0" borderId="0" xfId="2" applyFont="1" applyAlignment="1" applyProtection="1">
      <alignment horizontal="left" vertical="center"/>
    </xf>
    <xf numFmtId="167" fontId="14" fillId="0" borderId="0" xfId="2" applyFont="1" applyAlignment="1" applyProtection="1">
      <alignment horizontal="left" vertical="center"/>
    </xf>
    <xf numFmtId="167" fontId="14" fillId="0" borderId="0" xfId="2" applyFont="1" applyAlignment="1">
      <alignment vertical="center"/>
    </xf>
    <xf numFmtId="167" fontId="4" fillId="0" borderId="0" xfId="3" applyFont="1" applyAlignment="1">
      <alignment vertical="center"/>
    </xf>
    <xf numFmtId="167" fontId="4" fillId="0" borderId="0" xfId="2" applyFont="1" applyBorder="1" applyAlignment="1">
      <alignment vertical="center"/>
    </xf>
    <xf numFmtId="164" fontId="4" fillId="0" borderId="0" xfId="1" applyFont="1"/>
    <xf numFmtId="164" fontId="14" fillId="0" borderId="0" xfId="1" applyFont="1"/>
    <xf numFmtId="164" fontId="14" fillId="0" borderId="1" xfId="1" applyFont="1" applyBorder="1" applyAlignment="1" applyProtection="1">
      <alignment horizontal="left"/>
    </xf>
    <xf numFmtId="164" fontId="14" fillId="0" borderId="1" xfId="1" applyFont="1" applyBorder="1"/>
    <xf numFmtId="164" fontId="15" fillId="0" borderId="0" xfId="1" applyFont="1" applyAlignment="1" applyProtection="1">
      <alignment horizontal="left"/>
    </xf>
    <xf numFmtId="3" fontId="4" fillId="0" borderId="0" xfId="2" applyNumberFormat="1" applyFont="1" applyBorder="1" applyAlignment="1">
      <alignment vertical="center"/>
    </xf>
    <xf numFmtId="167" fontId="15" fillId="0" borderId="0" xfId="2" applyFont="1" applyAlignment="1">
      <alignment horizontal="centerContinuous" vertical="center"/>
    </xf>
    <xf numFmtId="165" fontId="4" fillId="0" borderId="0" xfId="2" applyNumberFormat="1" applyFont="1" applyBorder="1" applyAlignment="1">
      <alignment vertical="center"/>
    </xf>
    <xf numFmtId="165" fontId="4" fillId="0" borderId="1" xfId="2" applyNumberFormat="1" applyFont="1" applyBorder="1" applyAlignment="1">
      <alignment vertical="center"/>
    </xf>
    <xf numFmtId="164" fontId="14" fillId="0" borderId="0" xfId="1" applyFont="1" applyAlignment="1" applyProtection="1">
      <alignment horizontal="center"/>
    </xf>
    <xf numFmtId="164" fontId="10" fillId="0" borderId="0" xfId="1" quotePrefix="1" applyFont="1" applyAlignment="1" applyProtection="1">
      <alignment horizontal="left" vertical="center"/>
    </xf>
    <xf numFmtId="164" fontId="4" fillId="0" borderId="1" xfId="1" applyFont="1" applyBorder="1"/>
    <xf numFmtId="164" fontId="13" fillId="0" borderId="0" xfId="1" applyFont="1" applyAlignment="1">
      <alignment vertical="center"/>
    </xf>
    <xf numFmtId="164" fontId="14" fillId="0" borderId="0" xfId="1" applyFont="1" applyAlignment="1">
      <alignment vertical="center"/>
    </xf>
    <xf numFmtId="164" fontId="14" fillId="0" borderId="1" xfId="1" applyFont="1" applyBorder="1" applyAlignment="1" applyProtection="1">
      <alignment horizontal="left" vertical="center"/>
    </xf>
    <xf numFmtId="164" fontId="14" fillId="0" borderId="1" xfId="1" applyFont="1" applyBorder="1" applyAlignment="1">
      <alignment vertical="center"/>
    </xf>
    <xf numFmtId="164" fontId="14" fillId="0" borderId="0" xfId="1" applyFont="1" applyAlignment="1" applyProtection="1">
      <alignment horizontal="fill" vertical="center"/>
    </xf>
    <xf numFmtId="164" fontId="4" fillId="0" borderId="0" xfId="1" applyFont="1" applyAlignment="1">
      <alignment vertical="center"/>
    </xf>
    <xf numFmtId="164" fontId="15" fillId="0" borderId="0" xfId="1" applyFont="1" applyAlignment="1" applyProtection="1">
      <alignment horizontal="left" vertical="center"/>
    </xf>
    <xf numFmtId="3" fontId="4" fillId="0" borderId="0" xfId="1" applyNumberFormat="1" applyFont="1" applyAlignment="1">
      <alignment vertical="center"/>
    </xf>
    <xf numFmtId="164" fontId="14" fillId="0" borderId="0" xfId="1" quotePrefix="1" applyFont="1" applyAlignment="1" applyProtection="1">
      <alignment horizontal="left" vertical="center"/>
    </xf>
    <xf numFmtId="164" fontId="14" fillId="0" borderId="1" xfId="1" quotePrefix="1" applyFont="1" applyBorder="1" applyAlignment="1" applyProtection="1">
      <alignment horizontal="left" vertical="center"/>
    </xf>
    <xf numFmtId="3" fontId="4" fillId="0" borderId="1" xfId="1" applyNumberFormat="1" applyFont="1" applyBorder="1" applyAlignment="1">
      <alignment vertical="center"/>
    </xf>
    <xf numFmtId="164" fontId="14" fillId="0" borderId="0" xfId="1" applyFont="1" applyAlignment="1" applyProtection="1">
      <alignment horizontal="left" vertical="center"/>
    </xf>
    <xf numFmtId="165" fontId="15" fillId="0" borderId="0" xfId="1" applyNumberFormat="1" applyFont="1" applyBorder="1" applyAlignment="1">
      <alignment vertical="center"/>
    </xf>
    <xf numFmtId="165" fontId="14" fillId="0" borderId="0" xfId="1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4" fontId="4" fillId="0" borderId="0" xfId="1" applyFont="1" applyBorder="1" applyAlignment="1">
      <alignment vertical="center"/>
    </xf>
    <xf numFmtId="165" fontId="4" fillId="0" borderId="1" xfId="1" applyNumberFormat="1" applyFont="1" applyBorder="1" applyAlignment="1">
      <alignment vertical="center"/>
    </xf>
    <xf numFmtId="3" fontId="14" fillId="0" borderId="0" xfId="1" applyNumberFormat="1" applyFont="1" applyAlignment="1">
      <alignment vertical="center"/>
    </xf>
    <xf numFmtId="3" fontId="15" fillId="0" borderId="0" xfId="1" applyNumberFormat="1" applyFont="1" applyAlignment="1">
      <alignment vertical="center"/>
    </xf>
    <xf numFmtId="164" fontId="4" fillId="0" borderId="0" xfId="1" applyFont="1" applyAlignment="1" applyProtection="1">
      <alignment horizontal="fill"/>
    </xf>
    <xf numFmtId="164" fontId="15" fillId="0" borderId="0" xfId="1" applyFont="1"/>
    <xf numFmtId="164" fontId="15" fillId="0" borderId="0" xfId="1" quotePrefix="1" applyFont="1" applyAlignment="1" applyProtection="1">
      <alignment horizontal="left"/>
    </xf>
    <xf numFmtId="164" fontId="14" fillId="0" borderId="1" xfId="1" applyFont="1" applyBorder="1" applyAlignment="1" applyProtection="1">
      <alignment horizontal="center"/>
    </xf>
    <xf numFmtId="166" fontId="4" fillId="0" borderId="0" xfId="1" applyNumberFormat="1" applyFont="1" applyProtection="1"/>
    <xf numFmtId="166" fontId="4" fillId="0" borderId="1" xfId="1" applyNumberFormat="1" applyFont="1" applyBorder="1" applyProtection="1"/>
    <xf numFmtId="166" fontId="15" fillId="0" borderId="0" xfId="1" applyNumberFormat="1" applyFont="1" applyProtection="1"/>
    <xf numFmtId="164" fontId="10" fillId="0" borderId="0" xfId="1" quotePrefix="1" applyFont="1" applyBorder="1" applyAlignment="1" applyProtection="1">
      <alignment horizontal="left" vertical="center"/>
    </xf>
    <xf numFmtId="3" fontId="15" fillId="0" borderId="0" xfId="2" applyNumberFormat="1" applyFont="1" applyBorder="1" applyAlignment="1">
      <alignment vertical="center"/>
    </xf>
    <xf numFmtId="164" fontId="14" fillId="0" borderId="0" xfId="1" applyFont="1" applyFill="1" applyAlignment="1" applyProtection="1">
      <alignment horizontal="left" vertical="center"/>
    </xf>
    <xf numFmtId="164" fontId="14" fillId="0" borderId="0" xfId="1" applyFont="1" applyFill="1" applyAlignment="1">
      <alignment vertical="center"/>
    </xf>
    <xf numFmtId="164" fontId="14" fillId="0" borderId="0" xfId="1" applyFont="1" applyFill="1" applyAlignment="1" applyProtection="1">
      <alignment horizontal="fill" vertical="center"/>
    </xf>
    <xf numFmtId="164" fontId="15" fillId="0" borderId="0" xfId="1" applyFont="1" applyFill="1" applyAlignment="1" applyProtection="1">
      <alignment horizontal="left" vertical="center"/>
    </xf>
    <xf numFmtId="3" fontId="15" fillId="0" borderId="0" xfId="1" applyNumberFormat="1" applyFont="1" applyFill="1" applyAlignment="1" applyProtection="1">
      <alignment vertical="center"/>
    </xf>
    <xf numFmtId="164" fontId="15" fillId="0" borderId="0" xfId="1" applyFont="1" applyAlignment="1">
      <alignment vertical="center"/>
    </xf>
    <xf numFmtId="3" fontId="1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>
      <alignment vertical="center"/>
    </xf>
    <xf numFmtId="164" fontId="14" fillId="0" borderId="0" xfId="1" quotePrefix="1" applyFont="1" applyFill="1" applyAlignment="1" applyProtection="1">
      <alignment horizontal="left" vertical="center"/>
    </xf>
    <xf numFmtId="164" fontId="14" fillId="0" borderId="1" xfId="1" quotePrefix="1" applyFont="1" applyFill="1" applyBorder="1" applyAlignment="1" applyProtection="1">
      <alignment horizontal="left" vertical="center"/>
    </xf>
    <xf numFmtId="3" fontId="4" fillId="0" borderId="1" xfId="1" applyNumberFormat="1" applyFont="1" applyFill="1" applyBorder="1" applyAlignment="1" applyProtection="1">
      <alignment vertical="center"/>
    </xf>
    <xf numFmtId="164" fontId="14" fillId="0" borderId="0" xfId="1" quotePrefix="1" applyFont="1" applyBorder="1" applyAlignment="1" applyProtection="1">
      <alignment horizontal="left" vertical="center"/>
    </xf>
    <xf numFmtId="164" fontId="14" fillId="0" borderId="0" xfId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16" fillId="0" borderId="0" xfId="1" applyFont="1" applyAlignment="1">
      <alignment vertical="center"/>
    </xf>
    <xf numFmtId="165" fontId="15" fillId="0" borderId="0" xfId="1" applyNumberFormat="1" applyFont="1" applyFill="1" applyAlignment="1" applyProtection="1">
      <alignment vertical="center"/>
    </xf>
    <xf numFmtId="165" fontId="14" fillId="0" borderId="0" xfId="1" applyNumberFormat="1" applyFont="1" applyFill="1" applyAlignment="1" applyProtection="1">
      <alignment vertical="center"/>
    </xf>
    <xf numFmtId="165" fontId="4" fillId="0" borderId="0" xfId="1" applyNumberFormat="1" applyFont="1" applyFill="1" applyAlignment="1" applyProtection="1">
      <alignment vertical="center"/>
    </xf>
    <xf numFmtId="1" fontId="4" fillId="0" borderId="0" xfId="1" applyNumberFormat="1" applyFont="1" applyFill="1" applyAlignment="1">
      <alignment vertical="center"/>
    </xf>
    <xf numFmtId="164" fontId="15" fillId="0" borderId="0" xfId="1" quotePrefix="1" applyFont="1" applyFill="1" applyAlignment="1" applyProtection="1">
      <alignment horizontal="left" vertical="center"/>
    </xf>
    <xf numFmtId="165" fontId="4" fillId="0" borderId="1" xfId="1" applyNumberFormat="1" applyFont="1" applyFill="1" applyBorder="1" applyAlignment="1" applyProtection="1">
      <alignment vertical="center"/>
    </xf>
    <xf numFmtId="164" fontId="14" fillId="0" borderId="0" xfId="1" applyFont="1" applyFill="1" applyBorder="1" applyAlignment="1" applyProtection="1">
      <alignment horizontal="left" vertical="center"/>
    </xf>
    <xf numFmtId="164" fontId="14" fillId="0" borderId="0" xfId="1" quotePrefix="1" applyFont="1" applyFill="1" applyBorder="1" applyAlignment="1" applyProtection="1">
      <alignment horizontal="left" vertical="center"/>
    </xf>
    <xf numFmtId="165" fontId="4" fillId="0" borderId="0" xfId="1" applyNumberFormat="1" applyFont="1" applyFill="1" applyAlignment="1" applyProtection="1">
      <alignment horizontal="right" vertical="center"/>
    </xf>
    <xf numFmtId="164" fontId="16" fillId="0" borderId="0" xfId="1" applyFont="1" applyFill="1" applyBorder="1" applyAlignment="1" applyProtection="1">
      <alignment horizontal="left" vertical="center"/>
    </xf>
    <xf numFmtId="0" fontId="4" fillId="0" borderId="0" xfId="4" applyFont="1"/>
    <xf numFmtId="0" fontId="14" fillId="0" borderId="0" xfId="4" applyFont="1"/>
    <xf numFmtId="0" fontId="14" fillId="0" borderId="0" xfId="4" applyFont="1" applyBorder="1" applyAlignment="1">
      <alignment horizontal="center"/>
    </xf>
    <xf numFmtId="0" fontId="14" fillId="0" borderId="0" xfId="4" applyFont="1" applyBorder="1"/>
    <xf numFmtId="0" fontId="17" fillId="0" borderId="1" xfId="4" applyFont="1" applyBorder="1"/>
    <xf numFmtId="0" fontId="4" fillId="0" borderId="1" xfId="4" applyFont="1" applyBorder="1"/>
    <xf numFmtId="0" fontId="17" fillId="0" borderId="0" xfId="4" applyFont="1"/>
    <xf numFmtId="165" fontId="4" fillId="0" borderId="0" xfId="4" applyNumberFormat="1" applyFont="1" applyBorder="1" applyAlignment="1">
      <alignment horizontal="right"/>
    </xf>
    <xf numFmtId="0" fontId="14" fillId="0" borderId="0" xfId="4" quotePrefix="1" applyFont="1" applyBorder="1" applyAlignment="1">
      <alignment horizontal="left"/>
    </xf>
    <xf numFmtId="165" fontId="4" fillId="0" borderId="1" xfId="4" applyNumberFormat="1" applyFont="1" applyBorder="1" applyAlignment="1">
      <alignment horizontal="right"/>
    </xf>
    <xf numFmtId="0" fontId="4" fillId="0" borderId="0" xfId="4" applyFont="1" applyBorder="1"/>
    <xf numFmtId="0" fontId="13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0" fontId="14" fillId="0" borderId="1" xfId="4" applyFont="1" applyBorder="1" applyAlignment="1">
      <alignment horizontal="center" vertical="center"/>
    </xf>
    <xf numFmtId="0" fontId="14" fillId="0" borderId="1" xfId="4" applyFont="1" applyBorder="1" applyAlignment="1">
      <alignment vertical="center"/>
    </xf>
    <xf numFmtId="168" fontId="14" fillId="0" borderId="0" xfId="5" quotePrefix="1" applyFont="1" applyBorder="1" applyAlignment="1">
      <alignment horizontal="left" vertical="center"/>
    </xf>
    <xf numFmtId="0" fontId="14" fillId="0" borderId="0" xfId="4" applyFont="1" applyBorder="1" applyAlignment="1">
      <alignment horizontal="center" vertical="center"/>
    </xf>
    <xf numFmtId="0" fontId="14" fillId="0" borderId="0" xfId="4" applyFont="1" applyBorder="1" applyAlignment="1">
      <alignment vertical="center"/>
    </xf>
    <xf numFmtId="3" fontId="4" fillId="0" borderId="0" xfId="4" applyNumberFormat="1" applyFont="1" applyBorder="1" applyAlignment="1">
      <alignment horizontal="right" vertical="center"/>
    </xf>
    <xf numFmtId="168" fontId="4" fillId="0" borderId="0" xfId="5" applyFont="1" applyAlignment="1">
      <alignment vertical="center"/>
    </xf>
    <xf numFmtId="3" fontId="4" fillId="0" borderId="0" xfId="4" applyNumberFormat="1" applyFont="1" applyBorder="1" applyAlignment="1">
      <alignment horizontal="center" vertical="center"/>
    </xf>
    <xf numFmtId="3" fontId="4" fillId="0" borderId="0" xfId="4" applyNumberFormat="1" applyFont="1" applyBorder="1" applyAlignment="1">
      <alignment vertical="center"/>
    </xf>
    <xf numFmtId="3" fontId="1" fillId="0" borderId="0" xfId="4" applyNumberFormat="1" applyFont="1" applyAlignment="1">
      <alignment vertical="center"/>
    </xf>
    <xf numFmtId="168" fontId="4" fillId="0" borderId="1" xfId="5" applyFont="1" applyBorder="1" applyAlignment="1">
      <alignment vertical="center"/>
    </xf>
    <xf numFmtId="3" fontId="1" fillId="0" borderId="1" xfId="4" applyNumberFormat="1" applyFont="1" applyBorder="1" applyAlignment="1">
      <alignment vertical="center"/>
    </xf>
    <xf numFmtId="0" fontId="17" fillId="0" borderId="1" xfId="4" applyFont="1" applyBorder="1" applyAlignment="1">
      <alignment vertical="center"/>
    </xf>
    <xf numFmtId="0" fontId="4" fillId="0" borderId="1" xfId="4" applyFont="1" applyBorder="1" applyAlignment="1">
      <alignment vertical="center"/>
    </xf>
    <xf numFmtId="0" fontId="17" fillId="0" borderId="0" xfId="4" applyFont="1" applyAlignment="1">
      <alignment vertical="center"/>
    </xf>
    <xf numFmtId="168" fontId="14" fillId="0" borderId="0" xfId="5" applyFont="1" applyAlignment="1">
      <alignment horizontal="center" vertical="center"/>
    </xf>
    <xf numFmtId="165" fontId="4" fillId="0" borderId="0" xfId="4" applyNumberFormat="1" applyFont="1" applyBorder="1" applyAlignment="1">
      <alignment horizontal="right" vertical="center"/>
    </xf>
    <xf numFmtId="0" fontId="14" fillId="0" borderId="0" xfId="4" quotePrefix="1" applyFont="1" applyBorder="1" applyAlignment="1">
      <alignment horizontal="left" vertical="center"/>
    </xf>
    <xf numFmtId="165" fontId="4" fillId="0" borderId="0" xfId="4" applyNumberFormat="1" applyFont="1" applyBorder="1" applyAlignment="1">
      <alignment horizontal="center" vertical="center"/>
    </xf>
    <xf numFmtId="165" fontId="4" fillId="0" borderId="0" xfId="4" applyNumberFormat="1" applyFont="1" applyBorder="1" applyAlignment="1">
      <alignment vertical="center"/>
    </xf>
    <xf numFmtId="165" fontId="4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165" fontId="4" fillId="0" borderId="1" xfId="4" applyNumberFormat="1" applyFont="1" applyBorder="1" applyAlignment="1">
      <alignment horizontal="right" vertical="center"/>
    </xf>
    <xf numFmtId="165" fontId="4" fillId="0" borderId="1" xfId="4" applyNumberFormat="1" applyFont="1" applyBorder="1" applyAlignment="1">
      <alignment vertical="center"/>
    </xf>
    <xf numFmtId="0" fontId="4" fillId="0" borderId="0" xfId="4" applyFont="1" applyBorder="1" applyAlignment="1">
      <alignment vertical="center"/>
    </xf>
    <xf numFmtId="3" fontId="14" fillId="0" borderId="1" xfId="4" applyNumberFormat="1" applyFont="1" applyBorder="1" applyAlignment="1">
      <alignment horizontal="left" vertical="center"/>
    </xf>
    <xf numFmtId="168" fontId="14" fillId="0" borderId="0" xfId="5" applyFont="1" applyBorder="1" applyAlignment="1">
      <alignment horizontal="center" vertical="center"/>
    </xf>
    <xf numFmtId="168" fontId="14" fillId="0" borderId="0" xfId="5" applyFont="1" applyBorder="1" applyAlignment="1">
      <alignment horizontal="left" vertical="center"/>
    </xf>
    <xf numFmtId="0" fontId="14" fillId="0" borderId="0" xfId="4" applyFont="1" applyBorder="1" applyAlignment="1">
      <alignment horizontal="left" vertical="center"/>
    </xf>
    <xf numFmtId="0" fontId="14" fillId="0" borderId="0" xfId="4" applyFont="1" applyAlignment="1">
      <alignment horizontal="center" vertical="center"/>
    </xf>
    <xf numFmtId="0" fontId="14" fillId="0" borderId="0" xfId="4" applyFont="1" applyAlignment="1">
      <alignment horizontal="left" vertical="center"/>
    </xf>
    <xf numFmtId="168" fontId="17" fillId="0" borderId="0" xfId="5" applyFont="1" applyAlignment="1">
      <alignment horizontal="left" vertical="center"/>
    </xf>
    <xf numFmtId="0" fontId="12" fillId="0" borderId="1" xfId="4" applyFont="1" applyBorder="1" applyAlignment="1">
      <alignment horizontal="left"/>
    </xf>
    <xf numFmtId="0" fontId="4" fillId="0" borderId="0" xfId="4" applyFont="1" applyBorder="1" applyAlignment="1">
      <alignment horizontal="right"/>
    </xf>
    <xf numFmtId="0" fontId="12" fillId="0" borderId="1" xfId="4" applyFont="1" applyBorder="1" applyAlignment="1">
      <alignment horizontal="left" vertical="center"/>
    </xf>
    <xf numFmtId="0" fontId="4" fillId="0" borderId="0" xfId="4" applyFont="1" applyBorder="1" applyAlignment="1">
      <alignment horizontal="right" vertical="center"/>
    </xf>
    <xf numFmtId="0" fontId="14" fillId="0" borderId="0" xfId="4" quotePrefix="1" applyFont="1" applyAlignment="1">
      <alignment horizontal="left" vertical="center"/>
    </xf>
    <xf numFmtId="0" fontId="16" fillId="0" borderId="0" xfId="4" quotePrefix="1" applyFont="1" applyAlignment="1">
      <alignment horizontal="left" vertical="center"/>
    </xf>
    <xf numFmtId="0" fontId="19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17" fillId="0" borderId="0" xfId="4" applyFont="1" applyBorder="1" applyAlignment="1">
      <alignment horizontal="right" vertical="center"/>
    </xf>
    <xf numFmtId="0" fontId="15" fillId="0" borderId="0" xfId="4" applyFont="1" applyAlignment="1">
      <alignment vertical="center"/>
    </xf>
    <xf numFmtId="3" fontId="14" fillId="0" borderId="0" xfId="4" applyNumberFormat="1" applyFont="1" applyBorder="1" applyAlignment="1">
      <alignment horizontal="right" vertical="center"/>
    </xf>
    <xf numFmtId="3" fontId="15" fillId="0" borderId="0" xfId="4" applyNumberFormat="1" applyFont="1" applyBorder="1" applyAlignment="1">
      <alignment horizontal="right" vertical="center"/>
    </xf>
    <xf numFmtId="0" fontId="4" fillId="0" borderId="0" xfId="4" quotePrefix="1" applyFont="1" applyAlignment="1">
      <alignment horizontal="left" vertical="center"/>
    </xf>
    <xf numFmtId="0" fontId="19" fillId="0" borderId="0" xfId="4" applyFont="1"/>
    <xf numFmtId="0" fontId="4" fillId="0" borderId="1" xfId="4" applyFont="1" applyBorder="1" applyAlignment="1">
      <alignment horizontal="right"/>
    </xf>
    <xf numFmtId="3" fontId="12" fillId="0" borderId="1" xfId="4" applyNumberFormat="1" applyFont="1" applyBorder="1" applyAlignment="1">
      <alignment horizontal="left"/>
    </xf>
    <xf numFmtId="165" fontId="17" fillId="0" borderId="0" xfId="4" applyNumberFormat="1" applyFont="1"/>
    <xf numFmtId="165" fontId="15" fillId="0" borderId="0" xfId="4" applyNumberFormat="1" applyFont="1" applyBorder="1" applyAlignment="1">
      <alignment horizontal="right"/>
    </xf>
    <xf numFmtId="0" fontId="15" fillId="0" borderId="0" xfId="4" applyFont="1" applyBorder="1" applyAlignment="1">
      <alignment horizontal="right"/>
    </xf>
    <xf numFmtId="0" fontId="15" fillId="0" borderId="0" xfId="4" applyFont="1"/>
    <xf numFmtId="0" fontId="20" fillId="0" borderId="0" xfId="4" applyFont="1"/>
    <xf numFmtId="0" fontId="21" fillId="0" borderId="0" xfId="4" applyFont="1"/>
    <xf numFmtId="0" fontId="15" fillId="0" borderId="0" xfId="4" applyFont="1" applyBorder="1" applyAlignment="1">
      <alignment horizontal="right" vertical="center"/>
    </xf>
    <xf numFmtId="0" fontId="4" fillId="0" borderId="0" xfId="4" applyFont="1" applyAlignment="1">
      <alignment horizontal="left" vertical="center"/>
    </xf>
    <xf numFmtId="0" fontId="17" fillId="0" borderId="0" xfId="4" applyFont="1" applyBorder="1" applyAlignment="1">
      <alignment vertical="center"/>
    </xf>
    <xf numFmtId="0" fontId="4" fillId="0" borderId="1" xfId="4" applyFont="1" applyBorder="1" applyAlignment="1">
      <alignment horizontal="right" vertical="center"/>
    </xf>
    <xf numFmtId="0" fontId="4" fillId="0" borderId="0" xfId="4" quotePrefix="1" applyFont="1" applyBorder="1" applyAlignment="1">
      <alignment horizontal="left" vertical="center"/>
    </xf>
    <xf numFmtId="0" fontId="4" fillId="0" borderId="0" xfId="4" applyFont="1" applyBorder="1" applyAlignment="1">
      <alignment horizontal="left" vertical="center"/>
    </xf>
    <xf numFmtId="0" fontId="15" fillId="0" borderId="0" xfId="4" applyFont="1" applyBorder="1" applyAlignment="1">
      <alignment vertical="center"/>
    </xf>
    <xf numFmtId="0" fontId="22" fillId="0" borderId="0" xfId="4" applyFont="1"/>
    <xf numFmtId="3" fontId="1" fillId="0" borderId="0" xfId="4" applyNumberFormat="1" applyFont="1" applyBorder="1" applyAlignment="1">
      <alignment vertical="center"/>
    </xf>
    <xf numFmtId="3" fontId="14" fillId="0" borderId="0" xfId="4" applyNumberFormat="1" applyFont="1" applyAlignment="1">
      <alignment vertical="center"/>
    </xf>
    <xf numFmtId="165" fontId="14" fillId="0" borderId="0" xfId="4" applyNumberFormat="1" applyFont="1" applyBorder="1" applyAlignment="1">
      <alignment horizontal="right" vertical="center"/>
    </xf>
    <xf numFmtId="168" fontId="14" fillId="0" borderId="0" xfId="7" quotePrefix="1" applyFont="1" applyBorder="1" applyAlignment="1">
      <alignment horizontal="left" vertical="center"/>
    </xf>
    <xf numFmtId="3" fontId="4" fillId="0" borderId="0" xfId="1" applyNumberFormat="1" applyFont="1" applyFill="1" applyBorder="1" applyAlignment="1" applyProtection="1">
      <alignment vertical="center" wrapText="1"/>
      <protection hidden="1"/>
    </xf>
    <xf numFmtId="0" fontId="23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164" fontId="18" fillId="0" borderId="0" xfId="1" applyFont="1" applyAlignment="1">
      <alignment vertical="center"/>
    </xf>
    <xf numFmtId="164" fontId="16" fillId="0" borderId="1" xfId="1" quotePrefix="1" applyFont="1" applyBorder="1" applyAlignment="1" applyProtection="1">
      <alignment horizontal="center" vertical="center"/>
    </xf>
    <xf numFmtId="0" fontId="14" fillId="0" borderId="1" xfId="1" applyNumberFormat="1" applyFont="1" applyBorder="1" applyAlignment="1" applyProtection="1">
      <alignment vertical="center"/>
    </xf>
    <xf numFmtId="3" fontId="14" fillId="0" borderId="0" xfId="1" applyNumberFormat="1" applyFont="1" applyBorder="1" applyAlignment="1" applyProtection="1">
      <alignment horizontal="right" vertical="center"/>
    </xf>
    <xf numFmtId="0" fontId="4" fillId="0" borderId="0" xfId="1" applyNumberFormat="1" applyFont="1" applyBorder="1" applyAlignment="1">
      <alignment horizontal="justify" vertical="center" wrapText="1"/>
    </xf>
    <xf numFmtId="1" fontId="4" fillId="0" borderId="0" xfId="1" applyNumberFormat="1" applyFont="1" applyAlignment="1" applyProtection="1">
      <alignment horizontal="right" vertical="center"/>
    </xf>
    <xf numFmtId="0" fontId="4" fillId="0" borderId="0" xfId="1" applyNumberFormat="1" applyFont="1" applyBorder="1" applyAlignment="1" applyProtection="1">
      <alignment vertical="center"/>
    </xf>
    <xf numFmtId="1" fontId="1" fillId="0" borderId="0" xfId="1" applyNumberFormat="1" applyFont="1" applyAlignment="1">
      <alignment vertical="center"/>
    </xf>
    <xf numFmtId="1" fontId="24" fillId="0" borderId="0" xfId="1" applyNumberFormat="1" applyFont="1" applyAlignment="1">
      <alignment horizontal="right" vertical="center"/>
    </xf>
    <xf numFmtId="1" fontId="1" fillId="0" borderId="0" xfId="1" applyNumberFormat="1" applyFont="1" applyAlignment="1">
      <alignment horizontal="right" vertical="center"/>
    </xf>
    <xf numFmtId="1" fontId="4" fillId="0" borderId="0" xfId="1" applyNumberFormat="1" applyFont="1" applyBorder="1" applyAlignment="1" applyProtection="1">
      <alignment horizontal="right" vertical="center"/>
    </xf>
    <xf numFmtId="3" fontId="1" fillId="0" borderId="0" xfId="1" applyNumberFormat="1" applyFont="1" applyBorder="1" applyAlignment="1">
      <alignment vertical="center"/>
    </xf>
    <xf numFmtId="1" fontId="4" fillId="0" borderId="0" xfId="1" applyNumberFormat="1" applyFont="1" applyAlignment="1">
      <alignment vertical="center"/>
    </xf>
    <xf numFmtId="164" fontId="4" fillId="0" borderId="0" xfId="1" applyFont="1" applyAlignment="1">
      <alignment horizontal="right" vertical="center"/>
    </xf>
    <xf numFmtId="1" fontId="4" fillId="0" borderId="0" xfId="1" applyNumberFormat="1" applyFont="1" applyBorder="1" applyAlignment="1">
      <alignment vertical="center"/>
    </xf>
    <xf numFmtId="0" fontId="4" fillId="0" borderId="1" xfId="1" applyNumberFormat="1" applyFont="1" applyBorder="1" applyAlignment="1">
      <alignment horizontal="justify" vertical="center" wrapText="1"/>
    </xf>
    <xf numFmtId="1" fontId="4" fillId="0" borderId="1" xfId="1" applyNumberFormat="1" applyFont="1" applyBorder="1" applyAlignment="1" applyProtection="1">
      <alignment horizontal="right" vertical="center"/>
    </xf>
    <xf numFmtId="1" fontId="24" fillId="0" borderId="1" xfId="1" applyNumberFormat="1" applyFont="1" applyBorder="1" applyAlignment="1">
      <alignment horizontal="right" vertical="center"/>
    </xf>
    <xf numFmtId="1" fontId="1" fillId="0" borderId="1" xfId="1" applyNumberFormat="1" applyFont="1" applyBorder="1" applyAlignment="1">
      <alignment horizontal="right" vertical="center"/>
    </xf>
    <xf numFmtId="3" fontId="1" fillId="0" borderId="1" xfId="1" applyNumberFormat="1" applyFont="1" applyBorder="1" applyAlignment="1">
      <alignment vertical="center"/>
    </xf>
    <xf numFmtId="1" fontId="1" fillId="0" borderId="1" xfId="1" applyNumberFormat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164" fontId="18" fillId="0" borderId="0" xfId="1" applyFont="1" applyAlignment="1" applyProtection="1">
      <alignment horizontal="left" vertical="center"/>
    </xf>
    <xf numFmtId="1" fontId="1" fillId="0" borderId="0" xfId="4" applyNumberFormat="1" applyFont="1" applyAlignment="1">
      <alignment vertical="center"/>
    </xf>
    <xf numFmtId="1" fontId="1" fillId="0" borderId="0" xfId="4" applyNumberFormat="1" applyFont="1" applyBorder="1" applyAlignment="1">
      <alignment vertical="center"/>
    </xf>
    <xf numFmtId="1" fontId="1" fillId="0" borderId="1" xfId="4" applyNumberFormat="1" applyFont="1" applyBorder="1" applyAlignment="1">
      <alignment vertical="center"/>
    </xf>
    <xf numFmtId="1" fontId="4" fillId="0" borderId="0" xfId="4" applyNumberFormat="1" applyFont="1" applyAlignment="1">
      <alignment vertical="center"/>
    </xf>
    <xf numFmtId="0" fontId="17" fillId="0" borderId="1" xfId="4" applyFont="1" applyBorder="1" applyAlignment="1">
      <alignment horizontal="right" vertical="center"/>
    </xf>
    <xf numFmtId="165" fontId="15" fillId="0" borderId="0" xfId="4" applyNumberFormat="1" applyFont="1" applyBorder="1" applyAlignment="1">
      <alignment horizontal="right" vertical="center"/>
    </xf>
    <xf numFmtId="0" fontId="20" fillId="0" borderId="0" xfId="4" applyFont="1" applyBorder="1" applyAlignment="1">
      <alignment horizontal="right" vertical="center"/>
    </xf>
    <xf numFmtId="168" fontId="17" fillId="0" borderId="0" xfId="5" applyFont="1" applyBorder="1" applyAlignment="1">
      <alignment horizontal="left" vertical="center"/>
    </xf>
    <xf numFmtId="165" fontId="4" fillId="0" borderId="0" xfId="1" applyNumberFormat="1" applyFont="1" applyAlignment="1">
      <alignment vertical="center"/>
    </xf>
    <xf numFmtId="164" fontId="12" fillId="0" borderId="1" xfId="1" quotePrefix="1" applyFont="1" applyBorder="1" applyAlignment="1" applyProtection="1">
      <alignment vertical="center"/>
    </xf>
    <xf numFmtId="165" fontId="15" fillId="0" borderId="0" xfId="1" applyNumberFormat="1" applyFont="1" applyAlignment="1">
      <alignment vertical="center"/>
    </xf>
    <xf numFmtId="0" fontId="27" fillId="0" borderId="0" xfId="0" applyFont="1" applyAlignment="1">
      <alignment vertical="center"/>
    </xf>
    <xf numFmtId="3" fontId="14" fillId="0" borderId="0" xfId="4" applyNumberFormat="1" applyFont="1" applyBorder="1" applyAlignment="1">
      <alignment horizontal="left" vertical="center"/>
    </xf>
    <xf numFmtId="0" fontId="6" fillId="0" borderId="0" xfId="0" applyFont="1" applyFill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3" fontId="4" fillId="0" borderId="0" xfId="4" applyNumberFormat="1" applyFont="1" applyAlignment="1">
      <alignment vertical="center"/>
    </xf>
    <xf numFmtId="164" fontId="12" fillId="0" borderId="0" xfId="1" quotePrefix="1" applyFont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/>
    </xf>
    <xf numFmtId="0" fontId="14" fillId="0" borderId="0" xfId="4" applyFont="1" applyBorder="1" applyAlignment="1">
      <alignment horizontal="center" vertical="center"/>
    </xf>
    <xf numFmtId="3" fontId="14" fillId="0" borderId="0" xfId="4" applyNumberFormat="1" applyFont="1" applyBorder="1" applyAlignment="1">
      <alignment horizontal="center" vertical="center"/>
    </xf>
    <xf numFmtId="41" fontId="4" fillId="0" borderId="0" xfId="19" applyFont="1" applyBorder="1" applyAlignment="1">
      <alignment horizontal="right" vertical="center"/>
    </xf>
    <xf numFmtId="165" fontId="14" fillId="0" borderId="0" xfId="4" applyNumberFormat="1" applyFont="1" applyAlignment="1">
      <alignment vertical="center"/>
    </xf>
    <xf numFmtId="41" fontId="15" fillId="0" borderId="0" xfId="19" applyFont="1" applyBorder="1" applyAlignment="1">
      <alignment horizontal="right" vertical="center"/>
    </xf>
    <xf numFmtId="41" fontId="4" fillId="0" borderId="1" xfId="19" applyFont="1" applyBorder="1" applyAlignment="1">
      <alignment horizontal="right" vertical="center"/>
    </xf>
    <xf numFmtId="0" fontId="29" fillId="0" borderId="0" xfId="0" applyFont="1" applyFill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vertical="center" wrapText="1"/>
    </xf>
    <xf numFmtId="0" fontId="6" fillId="3" borderId="0" xfId="0" applyFont="1" applyFill="1" applyAlignment="1">
      <alignment vertical="center" wrapText="1"/>
    </xf>
    <xf numFmtId="167" fontId="14" fillId="0" borderId="0" xfId="2" applyFont="1" applyBorder="1" applyAlignment="1" applyProtection="1">
      <alignment horizontal="left" vertical="center"/>
    </xf>
    <xf numFmtId="167" fontId="14" fillId="0" borderId="0" xfId="2" applyFont="1" applyBorder="1" applyAlignment="1">
      <alignment vertical="center"/>
    </xf>
    <xf numFmtId="3" fontId="4" fillId="0" borderId="0" xfId="1" applyNumberFormat="1" applyFont="1" applyFill="1" applyAlignment="1" applyProtection="1">
      <alignment horizontal="right" vertical="center"/>
    </xf>
    <xf numFmtId="41" fontId="1" fillId="0" borderId="0" xfId="19" applyFont="1" applyAlignment="1">
      <alignment vertical="center"/>
    </xf>
    <xf numFmtId="41" fontId="1" fillId="0" borderId="1" xfId="19" applyFont="1" applyBorder="1" applyAlignment="1">
      <alignment vertical="center"/>
    </xf>
    <xf numFmtId="41" fontId="4" fillId="0" borderId="1" xfId="19" applyFont="1" applyBorder="1" applyAlignment="1">
      <alignment vertical="center"/>
    </xf>
    <xf numFmtId="41" fontId="14" fillId="0" borderId="0" xfId="19" applyFont="1" applyBorder="1" applyAlignment="1">
      <alignment horizontal="right" vertical="center"/>
    </xf>
    <xf numFmtId="41" fontId="4" fillId="0" borderId="0" xfId="19" applyFont="1" applyBorder="1" applyAlignment="1">
      <alignment horizontal="center" vertical="center"/>
    </xf>
    <xf numFmtId="41" fontId="4" fillId="0" borderId="0" xfId="19" applyFont="1" applyBorder="1" applyAlignment="1">
      <alignment vertical="center"/>
    </xf>
    <xf numFmtId="41" fontId="4" fillId="0" borderId="0" xfId="19" applyFont="1" applyAlignment="1">
      <alignment vertical="center"/>
    </xf>
    <xf numFmtId="41" fontId="17" fillId="0" borderId="0" xfId="19" applyFont="1" applyBorder="1" applyAlignment="1">
      <alignment horizontal="right" vertical="center"/>
    </xf>
    <xf numFmtId="0" fontId="6" fillId="3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33" fillId="0" borderId="0" xfId="0" applyFont="1"/>
    <xf numFmtId="1" fontId="34" fillId="0" borderId="0" xfId="0" applyNumberFormat="1" applyFont="1" applyFill="1"/>
    <xf numFmtId="0" fontId="28" fillId="4" borderId="6" xfId="18" applyFill="1" applyBorder="1" applyAlignment="1">
      <alignment horizontal="center" vertical="center" wrapText="1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" fontId="1" fillId="0" borderId="0" xfId="0" applyNumberFormat="1" applyFont="1"/>
    <xf numFmtId="3" fontId="7" fillId="0" borderId="0" xfId="0" applyNumberFormat="1" applyFont="1"/>
    <xf numFmtId="3" fontId="1" fillId="0" borderId="0" xfId="0" applyNumberFormat="1" applyFont="1"/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0" xfId="2" applyFont="1" applyAlignment="1" applyProtection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5" fillId="0" borderId="0" xfId="1" quotePrefix="1" applyFont="1" applyAlignment="1" applyProtection="1">
      <alignment horizontal="centerContinuous" vertical="center"/>
    </xf>
    <xf numFmtId="167" fontId="12" fillId="0" borderId="0" xfId="2" applyFont="1" applyBorder="1" applyAlignment="1" applyProtection="1">
      <alignment horizontal="center" vertical="center"/>
    </xf>
    <xf numFmtId="167" fontId="12" fillId="0" borderId="0" xfId="2" applyFont="1" applyAlignment="1" applyProtection="1">
      <alignment horizontal="centerContinuous" vertical="center"/>
    </xf>
    <xf numFmtId="167" fontId="12" fillId="0" borderId="1" xfId="2" applyFont="1" applyBorder="1" applyAlignment="1" applyProtection="1">
      <alignment horizontal="centerContinuous" vertical="center"/>
    </xf>
    <xf numFmtId="164" fontId="12" fillId="0" borderId="0" xfId="1" quotePrefix="1" applyFont="1" applyAlignment="1" applyProtection="1">
      <alignment horizontal="centerContinuous" vertical="center"/>
    </xf>
    <xf numFmtId="164" fontId="14" fillId="0" borderId="1" xfId="1" applyFont="1" applyBorder="1" applyAlignment="1" applyProtection="1">
      <alignment horizontal="centerContinuous" vertical="center"/>
    </xf>
    <xf numFmtId="164" fontId="15" fillId="0" borderId="0" xfId="1" quotePrefix="1" applyFont="1" applyAlignment="1" applyProtection="1">
      <alignment horizontal="centerContinuous" vertical="center"/>
    </xf>
    <xf numFmtId="164" fontId="4" fillId="0" borderId="1" xfId="1" applyFont="1" applyBorder="1" applyAlignment="1">
      <alignment horizontal="centerContinuous" vertical="center"/>
    </xf>
    <xf numFmtId="164" fontId="10" fillId="0" borderId="0" xfId="1" quotePrefix="1" applyFont="1" applyAlignment="1" applyProtection="1">
      <alignment horizontal="left" vertical="center"/>
    </xf>
    <xf numFmtId="164" fontId="12" fillId="0" borderId="0" xfId="1" quotePrefix="1" applyFont="1" applyAlignment="1" applyProtection="1">
      <alignment horizontal="center" vertical="center"/>
    </xf>
    <xf numFmtId="3" fontId="38" fillId="0" borderId="0" xfId="0" applyNumberFormat="1" applyFont="1"/>
    <xf numFmtId="0" fontId="37" fillId="0" borderId="0" xfId="0" applyFont="1" applyFill="1" applyBorder="1" applyAlignment="1" applyProtection="1">
      <alignment horizontal="left" vertical="center" wrapText="1" indent="1"/>
      <protection hidden="1"/>
    </xf>
    <xf numFmtId="0" fontId="38" fillId="0" borderId="0" xfId="0" applyFont="1" applyFill="1" applyBorder="1" applyAlignment="1" applyProtection="1">
      <alignment horizontal="left" vertical="center" wrapText="1" indent="3"/>
      <protection hidden="1"/>
    </xf>
    <xf numFmtId="0" fontId="38" fillId="0" borderId="1" xfId="0" applyFont="1" applyFill="1" applyBorder="1" applyAlignment="1" applyProtection="1">
      <alignment horizontal="left" vertical="center" wrapText="1" indent="3"/>
      <protection hidden="1"/>
    </xf>
    <xf numFmtId="3" fontId="38" fillId="0" borderId="1" xfId="0" applyNumberFormat="1" applyFont="1" applyBorder="1"/>
    <xf numFmtId="164" fontId="17" fillId="0" borderId="0" xfId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3" fontId="17" fillId="0" borderId="0" xfId="4" applyNumberFormat="1" applyFont="1"/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0" fontId="14" fillId="0" borderId="13" xfId="1" applyNumberFormat="1" applyFont="1" applyBorder="1" applyAlignment="1" applyProtection="1">
      <alignment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0" fontId="28" fillId="6" borderId="6" xfId="18" applyFill="1" applyBorder="1" applyAlignment="1">
      <alignment horizontal="center" vertical="center" wrapText="1"/>
    </xf>
    <xf numFmtId="0" fontId="1" fillId="6" borderId="7" xfId="0" applyFont="1" applyFill="1" applyBorder="1" applyAlignment="1">
      <alignment vertical="center" wrapText="1"/>
    </xf>
    <xf numFmtId="0" fontId="28" fillId="7" borderId="6" xfId="18" applyFill="1" applyBorder="1" applyAlignment="1">
      <alignment horizontal="center" vertical="center" wrapText="1"/>
    </xf>
    <xf numFmtId="0" fontId="1" fillId="7" borderId="7" xfId="0" applyFont="1" applyFill="1" applyBorder="1" applyAlignment="1">
      <alignment vertical="center" wrapText="1"/>
    </xf>
    <xf numFmtId="0" fontId="1" fillId="7" borderId="9" xfId="0" applyFont="1" applyFill="1" applyBorder="1" applyAlignment="1">
      <alignment vertical="center" wrapText="1"/>
    </xf>
    <xf numFmtId="0" fontId="28" fillId="7" borderId="8" xfId="18" applyFill="1" applyBorder="1" applyAlignment="1">
      <alignment horizontal="center" vertical="center" wrapText="1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64" fontId="8" fillId="0" borderId="0" xfId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4" fontId="4" fillId="0" borderId="1" xfId="1" applyFont="1" applyBorder="1" applyAlignment="1">
      <alignment vertical="center"/>
    </xf>
    <xf numFmtId="164" fontId="18" fillId="0" borderId="1" xfId="1" applyFont="1" applyBorder="1" applyAlignment="1">
      <alignment vertical="center"/>
    </xf>
    <xf numFmtId="0" fontId="35" fillId="0" borderId="6" xfId="0" applyFont="1" applyBorder="1" applyAlignment="1">
      <alignment vertical="center"/>
    </xf>
    <xf numFmtId="0" fontId="35" fillId="0" borderId="6" xfId="0" quotePrefix="1" applyFont="1" applyBorder="1" applyAlignment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4" fillId="0" borderId="15" xfId="4" applyFont="1" applyBorder="1" applyAlignment="1">
      <alignment horizontal="center" vertical="center"/>
    </xf>
    <xf numFmtId="168" fontId="4" fillId="0" borderId="0" xfId="5" applyFont="1" applyBorder="1" applyAlignment="1">
      <alignment vertical="center"/>
    </xf>
    <xf numFmtId="3" fontId="1" fillId="0" borderId="0" xfId="0" applyNumberFormat="1" applyFont="1" applyBorder="1"/>
    <xf numFmtId="164" fontId="4" fillId="0" borderId="0" xfId="1" applyFont="1" applyBorder="1"/>
    <xf numFmtId="164" fontId="14" fillId="0" borderId="0" xfId="1" applyFont="1" applyBorder="1"/>
    <xf numFmtId="164" fontId="4" fillId="0" borderId="0" xfId="1" applyFont="1" applyBorder="1" applyAlignment="1" applyProtection="1">
      <alignment horizontal="fill" vertical="center"/>
    </xf>
    <xf numFmtId="164" fontId="15" fillId="0" borderId="0" xfId="1" applyFont="1" applyBorder="1" applyAlignment="1" applyProtection="1">
      <alignment horizontal="left" vertical="center"/>
    </xf>
    <xf numFmtId="3" fontId="15" fillId="0" borderId="0" xfId="1" applyNumberFormat="1" applyFont="1" applyBorder="1" applyAlignment="1">
      <alignment vertical="center"/>
    </xf>
    <xf numFmtId="3" fontId="4" fillId="0" borderId="0" xfId="1" applyNumberFormat="1" applyFont="1" applyBorder="1" applyAlignment="1">
      <alignment vertical="center"/>
    </xf>
    <xf numFmtId="164" fontId="14" fillId="0" borderId="13" xfId="1" applyFont="1" applyBorder="1" applyAlignment="1" applyProtection="1">
      <alignment horizontal="center" vertical="center" wrapText="1"/>
    </xf>
    <xf numFmtId="164" fontId="14" fillId="0" borderId="13" xfId="1" applyFont="1" applyBorder="1" applyAlignment="1">
      <alignment vertical="center"/>
    </xf>
    <xf numFmtId="164" fontId="18" fillId="0" borderId="0" xfId="1" applyFont="1" applyBorder="1" applyAlignment="1">
      <alignment vertical="center"/>
    </xf>
    <xf numFmtId="1" fontId="1" fillId="0" borderId="0" xfId="1" applyNumberFormat="1" applyFont="1" applyBorder="1" applyAlignment="1">
      <alignment vertical="center"/>
    </xf>
    <xf numFmtId="3" fontId="38" fillId="0" borderId="0" xfId="0" applyNumberFormat="1" applyFont="1" applyBorder="1"/>
    <xf numFmtId="1" fontId="24" fillId="0" borderId="0" xfId="1" applyNumberFormat="1" applyFont="1" applyBorder="1" applyAlignment="1">
      <alignment horizontal="right" vertical="center"/>
    </xf>
    <xf numFmtId="1" fontId="1" fillId="0" borderId="0" xfId="1" applyNumberFormat="1" applyFont="1" applyBorder="1" applyAlignment="1">
      <alignment horizontal="right" vertical="center"/>
    </xf>
    <xf numFmtId="0" fontId="14" fillId="0" borderId="1" xfId="0" applyFont="1" applyBorder="1" applyAlignment="1">
      <alignment horizontal="center" vertical="center" wrapText="1"/>
    </xf>
    <xf numFmtId="0" fontId="36" fillId="0" borderId="0" xfId="0" applyFont="1" applyFill="1" applyBorder="1" applyAlignment="1" applyProtection="1">
      <alignment vertical="center" wrapText="1"/>
      <protection hidden="1"/>
    </xf>
    <xf numFmtId="0" fontId="25" fillId="0" borderId="0" xfId="0" applyFont="1" applyAlignment="1">
      <alignment vertical="center"/>
    </xf>
    <xf numFmtId="3" fontId="25" fillId="0" borderId="0" xfId="0" applyNumberFormat="1" applyFont="1" applyAlignment="1">
      <alignment vertical="center"/>
    </xf>
    <xf numFmtId="3" fontId="24" fillId="0" borderId="0" xfId="0" applyNumberFormat="1" applyFont="1" applyAlignment="1">
      <alignment vertical="center"/>
    </xf>
    <xf numFmtId="3" fontId="24" fillId="0" borderId="1" xfId="0" applyNumberFormat="1" applyFont="1" applyBorder="1" applyAlignment="1">
      <alignment vertical="center"/>
    </xf>
    <xf numFmtId="0" fontId="1" fillId="0" borderId="0" xfId="0" applyFont="1"/>
    <xf numFmtId="41" fontId="33" fillId="0" borderId="0" xfId="19" applyFont="1" applyBorder="1" applyAlignment="1">
      <alignment vertical="center"/>
    </xf>
    <xf numFmtId="41" fontId="38" fillId="0" borderId="0" xfId="19" applyFont="1" applyBorder="1" applyAlignment="1" applyProtection="1">
      <alignment horizontal="right" vertical="center"/>
    </xf>
    <xf numFmtId="41" fontId="38" fillId="0" borderId="0" xfId="19" applyFont="1" applyAlignment="1" applyProtection="1">
      <alignment horizontal="right" vertical="center"/>
    </xf>
    <xf numFmtId="41" fontId="33" fillId="0" borderId="0" xfId="19" applyFont="1" applyAlignment="1">
      <alignment vertical="center"/>
    </xf>
    <xf numFmtId="1" fontId="38" fillId="0" borderId="0" xfId="1" applyNumberFormat="1" applyFont="1" applyAlignment="1" applyProtection="1">
      <alignment horizontal="right" vertical="center"/>
    </xf>
    <xf numFmtId="41" fontId="33" fillId="0" borderId="1" xfId="19" applyFont="1" applyBorder="1" applyAlignment="1">
      <alignment vertical="center"/>
    </xf>
    <xf numFmtId="0" fontId="33" fillId="0" borderId="1" xfId="0" applyFont="1" applyBorder="1"/>
    <xf numFmtId="164" fontId="39" fillId="5" borderId="0" xfId="18" applyNumberFormat="1" applyFont="1" applyFill="1" applyAlignment="1">
      <alignment horizontal="center" vertical="center"/>
    </xf>
    <xf numFmtId="168" fontId="17" fillId="0" borderId="0" xfId="5" applyFont="1" applyAlignment="1">
      <alignment horizontal="left" vertical="center"/>
    </xf>
    <xf numFmtId="0" fontId="40" fillId="0" borderId="0" xfId="0" applyFont="1" applyBorder="1"/>
    <xf numFmtId="0" fontId="31" fillId="3" borderId="4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28" fillId="3" borderId="11" xfId="18" applyFill="1" applyBorder="1" applyAlignment="1">
      <alignment horizontal="left" vertical="center"/>
    </xf>
    <xf numFmtId="0" fontId="28" fillId="3" borderId="12" xfId="18" applyFill="1" applyBorder="1" applyAlignment="1">
      <alignment horizontal="left" vertical="center"/>
    </xf>
    <xf numFmtId="164" fontId="39" fillId="5" borderId="0" xfId="18" applyNumberFormat="1" applyFont="1" applyFill="1" applyAlignment="1">
      <alignment horizontal="center" vertical="center"/>
    </xf>
    <xf numFmtId="164" fontId="8" fillId="0" borderId="0" xfId="1" quotePrefix="1" applyFont="1" applyAlignment="1" applyProtection="1">
      <alignment horizontal="left" vertical="center" wrapText="1"/>
    </xf>
    <xf numFmtId="164" fontId="10" fillId="0" borderId="2" xfId="1" quotePrefix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8" fillId="0" borderId="2" xfId="1" applyFont="1" applyBorder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168" fontId="14" fillId="0" borderId="2" xfId="5" applyFont="1" applyBorder="1" applyAlignment="1">
      <alignment horizontal="center" vertical="center" wrapText="1"/>
    </xf>
    <xf numFmtId="168" fontId="14" fillId="0" borderId="1" xfId="5" applyFont="1" applyBorder="1" applyAlignment="1">
      <alignment horizontal="center" vertical="center" wrapText="1"/>
    </xf>
    <xf numFmtId="168" fontId="17" fillId="0" borderId="2" xfId="5" applyFont="1" applyBorder="1" applyAlignment="1">
      <alignment horizontal="left" vertical="center"/>
    </xf>
    <xf numFmtId="168" fontId="17" fillId="0" borderId="0" xfId="5" applyFont="1" applyAlignment="1">
      <alignment horizontal="left" vertical="center"/>
    </xf>
    <xf numFmtId="0" fontId="12" fillId="0" borderId="0" xfId="4" quotePrefix="1" applyFont="1" applyAlignment="1">
      <alignment horizontal="center" vertical="center"/>
    </xf>
    <xf numFmtId="0" fontId="14" fillId="0" borderId="2" xfId="4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center"/>
    </xf>
    <xf numFmtId="0" fontId="12" fillId="0" borderId="0" xfId="4" quotePrefix="1" applyFont="1" applyAlignment="1">
      <alignment horizontal="center"/>
    </xf>
    <xf numFmtId="168" fontId="17" fillId="0" borderId="0" xfId="5" applyFont="1" applyAlignment="1">
      <alignment horizontal="center" vertical="center"/>
    </xf>
    <xf numFmtId="0" fontId="17" fillId="0" borderId="0" xfId="4" applyFont="1" applyAlignment="1">
      <alignment horizontal="center"/>
    </xf>
    <xf numFmtId="0" fontId="17" fillId="0" borderId="2" xfId="4" applyFont="1" applyBorder="1" applyAlignment="1">
      <alignment horizontal="left" vertical="center"/>
    </xf>
    <xf numFmtId="0" fontId="17" fillId="0" borderId="0" xfId="4" applyFont="1" applyAlignment="1">
      <alignment horizontal="left" vertical="center"/>
    </xf>
    <xf numFmtId="0" fontId="15" fillId="0" borderId="0" xfId="4" applyFont="1" applyBorder="1" applyAlignment="1">
      <alignment horizontal="center" vertical="center"/>
    </xf>
    <xf numFmtId="0" fontId="15" fillId="0" borderId="0" xfId="4" quotePrefix="1" applyFont="1" applyBorder="1" applyAlignment="1">
      <alignment horizontal="center" vertical="center"/>
    </xf>
    <xf numFmtId="0" fontId="15" fillId="0" borderId="2" xfId="4" applyFont="1" applyBorder="1" applyAlignment="1">
      <alignment horizontal="center" vertical="center"/>
    </xf>
    <xf numFmtId="0" fontId="15" fillId="0" borderId="2" xfId="4" quotePrefix="1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2" fillId="0" borderId="0" xfId="4" quotePrefix="1" applyFont="1" applyBorder="1" applyAlignment="1">
      <alignment horizontal="center" vertical="center"/>
    </xf>
    <xf numFmtId="0" fontId="12" fillId="0" borderId="7" xfId="4" quotePrefix="1" applyFont="1" applyBorder="1" applyAlignment="1">
      <alignment horizontal="center" vertical="center"/>
    </xf>
    <xf numFmtId="0" fontId="12" fillId="0" borderId="0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4" fillId="0" borderId="14" xfId="4" applyFont="1" applyBorder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164" fontId="39" fillId="5" borderId="0" xfId="18" applyNumberFormat="1" applyFont="1" applyFill="1" applyBorder="1" applyAlignment="1">
      <alignment horizontal="center" vertical="center"/>
    </xf>
    <xf numFmtId="168" fontId="17" fillId="0" borderId="13" xfId="5" applyFont="1" applyBorder="1" applyAlignment="1">
      <alignment horizontal="left" vertical="center"/>
    </xf>
    <xf numFmtId="164" fontId="12" fillId="0" borderId="0" xfId="1" quotePrefix="1" applyFont="1" applyBorder="1" applyAlignment="1" applyProtection="1">
      <alignment horizontal="center" vertical="center"/>
    </xf>
    <xf numFmtId="164" fontId="12" fillId="0" borderId="7" xfId="1" quotePrefix="1" applyFont="1" applyBorder="1" applyAlignment="1" applyProtection="1">
      <alignment horizontal="center" vertical="center"/>
    </xf>
    <xf numFmtId="164" fontId="17" fillId="0" borderId="2" xfId="1" applyFont="1" applyBorder="1" applyAlignment="1" applyProtection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</cellXfs>
  <cellStyles count="20">
    <cellStyle name="Hipervínculo" xfId="18" builtinId="8"/>
    <cellStyle name="Millares [0]" xfId="19" builtinId="6"/>
    <cellStyle name="Millares 10" xfId="13"/>
    <cellStyle name="Millares 11" xfId="14"/>
    <cellStyle name="Millares 12" xfId="15"/>
    <cellStyle name="Millares 13" xfId="16"/>
    <cellStyle name="Millares 14" xfId="17"/>
    <cellStyle name="Millares 2" xfId="5"/>
    <cellStyle name="Millares 3" xfId="6"/>
    <cellStyle name="Millares 4" xfId="7"/>
    <cellStyle name="Millares 5" xfId="8"/>
    <cellStyle name="Millares 6" xfId="9"/>
    <cellStyle name="Millares 7" xfId="10"/>
    <cellStyle name="Millares 8" xfId="11"/>
    <cellStyle name="Millares 9" xfId="12"/>
    <cellStyle name="Normal" xfId="0" builtinId="0"/>
    <cellStyle name="Normal 2" xfId="1"/>
    <cellStyle name="Normal 3" xfId="4"/>
    <cellStyle name="Normal_C2" xfId="2"/>
    <cellStyle name="Normal_C7" xfId="3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AF3FA"/>
      <color rgb="FFFFE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3</xdr:row>
      <xdr:rowOff>82138</xdr:rowOff>
    </xdr:from>
    <xdr:to>
      <xdr:col>11</xdr:col>
      <xdr:colOff>133350</xdr:colOff>
      <xdr:row>33</xdr:row>
      <xdr:rowOff>95249</xdr:rowOff>
    </xdr:to>
    <xdr:pic>
      <xdr:nvPicPr>
        <xdr:cNvPr id="22" name="2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53638"/>
          <a:ext cx="7629525" cy="5728111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</xdr:row>
      <xdr:rowOff>152400</xdr:rowOff>
    </xdr:from>
    <xdr:to>
      <xdr:col>11</xdr:col>
      <xdr:colOff>9525</xdr:colOff>
      <xdr:row>30</xdr:row>
      <xdr:rowOff>95250</xdr:rowOff>
    </xdr:to>
    <xdr:pic>
      <xdr:nvPicPr>
        <xdr:cNvPr id="4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04900"/>
          <a:ext cx="8296275" cy="470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BOLETINE\RENDI\2000\C8-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sotoc\Documents\T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OL"/>
      <sheetName val="RELAT"/>
    </sheetNames>
    <sheetDataSet>
      <sheetData sheetId="0" refreshError="1">
        <row r="9">
          <cell r="L9">
            <v>116516</v>
          </cell>
        </row>
        <row r="10">
          <cell r="L10">
            <v>80082</v>
          </cell>
        </row>
        <row r="11">
          <cell r="L11">
            <v>29808</v>
          </cell>
        </row>
        <row r="12">
          <cell r="L12">
            <v>25094</v>
          </cell>
        </row>
        <row r="13">
          <cell r="L13">
            <v>25180</v>
          </cell>
        </row>
        <row r="15">
          <cell r="L15">
            <v>36434</v>
          </cell>
        </row>
        <row r="16">
          <cell r="L16">
            <v>15924</v>
          </cell>
        </row>
        <row r="17">
          <cell r="L17">
            <v>17510</v>
          </cell>
        </row>
        <row r="18">
          <cell r="L18">
            <v>3000</v>
          </cell>
        </row>
        <row r="20">
          <cell r="L20">
            <v>91586</v>
          </cell>
        </row>
        <row r="21">
          <cell r="L21">
            <v>65651</v>
          </cell>
        </row>
        <row r="22">
          <cell r="L22">
            <v>24162</v>
          </cell>
        </row>
        <row r="23">
          <cell r="L23">
            <v>20448</v>
          </cell>
        </row>
        <row r="24">
          <cell r="L24">
            <v>21041</v>
          </cell>
        </row>
        <row r="26">
          <cell r="L26">
            <v>25935</v>
          </cell>
        </row>
        <row r="27">
          <cell r="L27">
            <v>11875</v>
          </cell>
        </row>
        <row r="28">
          <cell r="L28">
            <v>13861</v>
          </cell>
        </row>
        <row r="29">
          <cell r="L29">
            <v>199</v>
          </cell>
        </row>
        <row r="31">
          <cell r="L31">
            <v>24930</v>
          </cell>
        </row>
        <row r="32">
          <cell r="L32">
            <v>14431</v>
          </cell>
        </row>
        <row r="33">
          <cell r="L33">
            <v>5646</v>
          </cell>
        </row>
        <row r="34">
          <cell r="L34">
            <v>4646</v>
          </cell>
        </row>
        <row r="35">
          <cell r="L35">
            <v>4139</v>
          </cell>
        </row>
        <row r="37">
          <cell r="L37">
            <v>10499</v>
          </cell>
        </row>
        <row r="38">
          <cell r="L38">
            <v>4049</v>
          </cell>
        </row>
        <row r="39">
          <cell r="L39">
            <v>3649</v>
          </cell>
        </row>
        <row r="40">
          <cell r="L40">
            <v>2801</v>
          </cell>
        </row>
        <row r="52">
          <cell r="L52">
            <v>63204</v>
          </cell>
        </row>
        <row r="53">
          <cell r="L53">
            <v>46688</v>
          </cell>
        </row>
        <row r="54">
          <cell r="L54">
            <v>19415</v>
          </cell>
        </row>
        <row r="55">
          <cell r="L55">
            <v>16030</v>
          </cell>
        </row>
        <row r="56">
          <cell r="L56">
            <v>11243</v>
          </cell>
        </row>
        <row r="58">
          <cell r="L58">
            <v>16516</v>
          </cell>
        </row>
        <row r="59">
          <cell r="L59">
            <v>10999</v>
          </cell>
        </row>
        <row r="60">
          <cell r="L60">
            <v>4737</v>
          </cell>
        </row>
        <row r="61">
          <cell r="L61">
            <v>780</v>
          </cell>
        </row>
        <row r="63">
          <cell r="L63">
            <v>49412</v>
          </cell>
        </row>
        <row r="64">
          <cell r="L64">
            <v>37749</v>
          </cell>
        </row>
        <row r="65">
          <cell r="L65">
            <v>15554</v>
          </cell>
        </row>
        <row r="66">
          <cell r="L66">
            <v>13162</v>
          </cell>
        </row>
        <row r="67">
          <cell r="L67">
            <v>9033</v>
          </cell>
        </row>
        <row r="69">
          <cell r="L69">
            <v>11663</v>
          </cell>
        </row>
        <row r="70">
          <cell r="L70">
            <v>8451</v>
          </cell>
        </row>
        <row r="71">
          <cell r="L71">
            <v>3212</v>
          </cell>
        </row>
        <row r="74">
          <cell r="L74">
            <v>13792</v>
          </cell>
        </row>
        <row r="75">
          <cell r="L75">
            <v>8939</v>
          </cell>
        </row>
        <row r="76">
          <cell r="L76">
            <v>3861</v>
          </cell>
        </row>
        <row r="77">
          <cell r="L77">
            <v>2868</v>
          </cell>
        </row>
        <row r="78">
          <cell r="L78">
            <v>2210</v>
          </cell>
        </row>
        <row r="80">
          <cell r="L80">
            <v>4853</v>
          </cell>
        </row>
        <row r="81">
          <cell r="L81">
            <v>2548</v>
          </cell>
        </row>
        <row r="82">
          <cell r="L82">
            <v>1525</v>
          </cell>
        </row>
        <row r="83">
          <cell r="L83">
            <v>780</v>
          </cell>
        </row>
        <row r="95">
          <cell r="L95">
            <v>22087</v>
          </cell>
        </row>
        <row r="96">
          <cell r="L96">
            <v>17567</v>
          </cell>
        </row>
        <row r="97">
          <cell r="L97">
            <v>10764</v>
          </cell>
        </row>
        <row r="98">
          <cell r="L98">
            <v>5845</v>
          </cell>
        </row>
        <row r="99">
          <cell r="L99">
            <v>958</v>
          </cell>
        </row>
        <row r="101">
          <cell r="L101">
            <v>4520</v>
          </cell>
        </row>
        <row r="102">
          <cell r="L102">
            <v>3805</v>
          </cell>
        </row>
        <row r="103">
          <cell r="L103">
            <v>651</v>
          </cell>
        </row>
        <row r="104">
          <cell r="L104">
            <v>64</v>
          </cell>
        </row>
        <row r="106">
          <cell r="L106">
            <v>18330</v>
          </cell>
        </row>
        <row r="107">
          <cell r="L107">
            <v>14811</v>
          </cell>
        </row>
        <row r="108">
          <cell r="L108">
            <v>9139</v>
          </cell>
        </row>
        <row r="109">
          <cell r="L109">
            <v>4897</v>
          </cell>
        </row>
        <row r="110">
          <cell r="L110">
            <v>775</v>
          </cell>
        </row>
        <row r="112">
          <cell r="L112">
            <v>3519</v>
          </cell>
        </row>
        <row r="113">
          <cell r="L113">
            <v>3096</v>
          </cell>
        </row>
        <row r="114">
          <cell r="L114">
            <v>423</v>
          </cell>
        </row>
        <row r="117">
          <cell r="L117">
            <v>3757</v>
          </cell>
        </row>
        <row r="118">
          <cell r="L118">
            <v>2756</v>
          </cell>
        </row>
        <row r="119">
          <cell r="L119">
            <v>1625</v>
          </cell>
        </row>
        <row r="120">
          <cell r="L120">
            <v>948</v>
          </cell>
        </row>
        <row r="121">
          <cell r="L121">
            <v>183</v>
          </cell>
        </row>
        <row r="123">
          <cell r="L123">
            <v>1001</v>
          </cell>
        </row>
        <row r="124">
          <cell r="L124">
            <v>709</v>
          </cell>
        </row>
        <row r="125">
          <cell r="L125">
            <v>228</v>
          </cell>
        </row>
        <row r="126">
          <cell r="L126">
            <v>64</v>
          </cell>
        </row>
      </sheetData>
      <sheetData sheetId="1" refreshError="1">
        <row r="106">
          <cell r="A106" t="str">
            <v xml:space="preserve">           11º</v>
          </cell>
          <cell r="B106">
            <v>5.5651356011914093</v>
          </cell>
          <cell r="C106">
            <v>4.8502139800285313</v>
          </cell>
          <cell r="D106">
            <v>4.2150274893097128</v>
          </cell>
          <cell r="E106">
            <v>2.7972027972027971</v>
          </cell>
          <cell r="F106">
            <v>4.7507927960270449</v>
          </cell>
          <cell r="G106">
            <v>6.7451557517782685</v>
          </cell>
          <cell r="H106">
            <v>5.47173936809883</v>
          </cell>
          <cell r="I106">
            <v>3.4924500730638091</v>
          </cell>
        </row>
        <row r="107">
          <cell r="A107" t="str">
            <v xml:space="preserve">           12º</v>
          </cell>
          <cell r="B107">
            <v>1.1846689895470384</v>
          </cell>
          <cell r="C107">
            <v>1.389854065323141</v>
          </cell>
          <cell r="D107">
            <v>0.44858523119392679</v>
          </cell>
          <cell r="E107">
            <v>0.3536067892503536</v>
          </cell>
          <cell r="F107">
            <v>0.26186579378068742</v>
          </cell>
          <cell r="G107">
            <v>2.9356505401596995</v>
          </cell>
          <cell r="H107">
            <v>2.0324157447903271</v>
          </cell>
          <cell r="I107">
            <v>1.5698587127158554</v>
          </cell>
        </row>
        <row r="109">
          <cell r="A109" t="str">
            <v>Académica</v>
          </cell>
          <cell r="B109">
            <v>12.747060432048126</v>
          </cell>
          <cell r="C109">
            <v>11.810138883265173</v>
          </cell>
          <cell r="D109">
            <v>14.739085964459484</v>
          </cell>
          <cell r="E109">
            <v>13.075488279498536</v>
          </cell>
          <cell r="F109">
            <v>15.101386047853877</v>
          </cell>
          <cell r="G109">
            <v>16.845054590837336</v>
          </cell>
          <cell r="H109">
            <v>15.802379867016677</v>
          </cell>
          <cell r="I109">
            <v>14.058417355029631</v>
          </cell>
        </row>
        <row r="110">
          <cell r="A110" t="str">
            <v xml:space="preserve">     III Ciclo</v>
          </cell>
          <cell r="B110">
            <v>13.033494450665495</v>
          </cell>
          <cell r="C110">
            <v>11.995603289586947</v>
          </cell>
          <cell r="D110">
            <v>15.824513270995105</v>
          </cell>
          <cell r="E110">
            <v>14.273889342178393</v>
          </cell>
          <cell r="F110">
            <v>15.947175052645729</v>
          </cell>
          <cell r="G110">
            <v>17.813871529107882</v>
          </cell>
          <cell r="H110">
            <v>17.216871541418495</v>
          </cell>
          <cell r="I110">
            <v>15.595957130945845</v>
          </cell>
        </row>
        <row r="111">
          <cell r="A111" t="str">
            <v xml:space="preserve">           7º</v>
          </cell>
          <cell r="B111">
            <v>18.908148388141907</v>
          </cell>
          <cell r="C111">
            <v>17.608668498626031</v>
          </cell>
          <cell r="D111">
            <v>21.303302246466068</v>
          </cell>
          <cell r="E111">
            <v>20.998353176210145</v>
          </cell>
          <cell r="F111">
            <v>22.364760432766616</v>
          </cell>
          <cell r="G111">
            <v>25.726579602928968</v>
          </cell>
          <cell r="H111">
            <v>24.585022196487163</v>
          </cell>
          <cell r="I111">
            <v>22.468062095847511</v>
          </cell>
        </row>
        <row r="112">
          <cell r="A112" t="str">
            <v xml:space="preserve">           8º</v>
          </cell>
          <cell r="B112">
            <v>10.386277687736358</v>
          </cell>
          <cell r="C112">
            <v>9.8248067116302025</v>
          </cell>
          <cell r="D112">
            <v>13.921381395718946</v>
          </cell>
          <cell r="E112">
            <v>10.325801366263795</v>
          </cell>
          <cell r="F112">
            <v>13.184613184613184</v>
          </cell>
          <cell r="G112">
            <v>14.320413982469111</v>
          </cell>
          <cell r="H112">
            <v>14.125864641258644</v>
          </cell>
          <cell r="I112">
            <v>12.347942009665056</v>
          </cell>
        </row>
        <row r="113">
          <cell r="A113" t="str">
            <v xml:space="preserve">           9º</v>
          </cell>
          <cell r="B113">
            <v>6.021062271062271</v>
          </cell>
          <cell r="C113">
            <v>5.3726983464608002</v>
          </cell>
          <cell r="D113">
            <v>8.9533791466851245</v>
          </cell>
          <cell r="E113">
            <v>7.3836429802719792</v>
          </cell>
          <cell r="F113">
            <v>8.3036826187511128</v>
          </cell>
          <cell r="G113">
            <v>8.544726301735647</v>
          </cell>
          <cell r="H113">
            <v>8.1972044459413951</v>
          </cell>
          <cell r="I113">
            <v>6.9329660238751147</v>
          </cell>
        </row>
        <row r="115">
          <cell r="A115" t="str">
            <v xml:space="preserve">     Educación Diversificada</v>
          </cell>
          <cell r="B115">
            <v>11.779076451427477</v>
          </cell>
          <cell r="C115">
            <v>11.208489066460455</v>
          </cell>
          <cell r="D115">
            <v>11.31032837719647</v>
          </cell>
          <cell r="E115">
            <v>9.3145804727799018</v>
          </cell>
          <cell r="F115">
            <v>12.455765390140499</v>
          </cell>
          <cell r="G115">
            <v>13.857007831487984</v>
          </cell>
          <cell r="H115">
            <v>11.68643599041239</v>
          </cell>
          <cell r="I115">
            <v>9.6700235075601473</v>
          </cell>
        </row>
        <row r="116">
          <cell r="A116" t="str">
            <v xml:space="preserve">           10º</v>
          </cell>
          <cell r="B116">
            <v>16.433968462549277</v>
          </cell>
          <cell r="C116">
            <v>15.899211670227659</v>
          </cell>
          <cell r="D116">
            <v>16.218446935827775</v>
          </cell>
          <cell r="E116">
            <v>13.825270200720535</v>
          </cell>
          <cell r="F116">
            <v>17.861094038106945</v>
          </cell>
          <cell r="G116">
            <v>18.827107362139209</v>
          </cell>
          <cell r="H116">
            <v>16.429481733220051</v>
          </cell>
          <cell r="I116">
            <v>15.125225923057062</v>
          </cell>
        </row>
        <row r="117">
          <cell r="A117" t="str">
            <v xml:space="preserve">           11º</v>
          </cell>
          <cell r="B117">
            <v>5.3661394258933797</v>
          </cell>
          <cell r="C117">
            <v>4.6976354885959406</v>
          </cell>
          <cell r="D117">
            <v>4.6549416937488051</v>
          </cell>
          <cell r="E117">
            <v>3.2126012280857883</v>
          </cell>
          <cell r="F117">
            <v>5.342883016382646</v>
          </cell>
          <cell r="G117">
            <v>6.8359050937448149</v>
          </cell>
          <cell r="H117">
            <v>5.2297237405820649</v>
          </cell>
          <cell r="I117">
            <v>2.7041535261356775</v>
          </cell>
        </row>
        <row r="118">
          <cell r="A118" t="str">
            <v xml:space="preserve">           12º</v>
          </cell>
          <cell r="B118" t="str">
            <v>-</v>
          </cell>
          <cell r="C118">
            <v>1.3698630136986301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>
            <v>0.58139534883720934</v>
          </cell>
          <cell r="I118" t="str">
            <v>-</v>
          </cell>
        </row>
        <row r="120">
          <cell r="A120" t="str">
            <v>Técnica 1/</v>
          </cell>
          <cell r="B120">
            <v>7.2068196926445864</v>
          </cell>
          <cell r="C120">
            <v>7.2242361470740546</v>
          </cell>
          <cell r="D120">
            <v>6.0923996158907423</v>
          </cell>
          <cell r="E120">
            <v>5.2935928361365363</v>
          </cell>
          <cell r="F120">
            <v>7.1527909475946645</v>
          </cell>
          <cell r="G120">
            <v>12.00901577761082</v>
          </cell>
          <cell r="H120">
            <v>9.7476167019211264</v>
          </cell>
          <cell r="I120">
            <v>10.561910548701556</v>
          </cell>
        </row>
        <row r="121">
          <cell r="A121" t="str">
            <v xml:space="preserve">     III Ciclo</v>
          </cell>
          <cell r="B121">
            <v>8.2372200312523258</v>
          </cell>
          <cell r="C121">
            <v>8.313654674260313</v>
          </cell>
          <cell r="D121">
            <v>7.4518596676338698</v>
          </cell>
          <cell r="E121">
            <v>6.3822264128705282</v>
          </cell>
          <cell r="F121">
            <v>8.5709656513285815</v>
          </cell>
          <cell r="G121">
            <v>14.593813550251525</v>
          </cell>
          <cell r="H121">
            <v>11.747567764424327</v>
          </cell>
          <cell r="I121">
            <v>13.387913492025932</v>
          </cell>
        </row>
        <row r="122">
          <cell r="A122" t="str">
            <v xml:space="preserve">           7º</v>
          </cell>
          <cell r="B122">
            <v>11.355009077405512</v>
          </cell>
          <cell r="C122">
            <v>10.677290836653386</v>
          </cell>
          <cell r="D122">
            <v>10.518429727299971</v>
          </cell>
          <cell r="E122">
            <v>10.273605150214591</v>
          </cell>
          <cell r="F122">
            <v>12.667855020796198</v>
          </cell>
          <cell r="G122">
            <v>21.500479386385425</v>
          </cell>
          <cell r="H122">
            <v>16.36073423782921</v>
          </cell>
          <cell r="I122">
            <v>17.375593640305595</v>
          </cell>
        </row>
        <row r="123">
          <cell r="A123" t="str">
            <v xml:space="preserve">           8º</v>
          </cell>
          <cell r="B123">
            <v>6.5366972477064218</v>
          </cell>
          <cell r="C123">
            <v>8.5677749360613813</v>
          </cell>
          <cell r="D123">
            <v>6.4476131432114077</v>
          </cell>
          <cell r="E123">
            <v>3.8742690058479532</v>
          </cell>
          <cell r="F123">
            <v>7.2280448138778457</v>
          </cell>
          <cell r="G123">
            <v>11.235005913161007</v>
          </cell>
          <cell r="H123">
            <v>10.138888888888889</v>
          </cell>
          <cell r="I123">
            <v>11.925903245560319</v>
          </cell>
        </row>
        <row r="124">
          <cell r="A124" t="str">
            <v xml:space="preserve">           9º</v>
          </cell>
          <cell r="B124">
            <v>4.4370860927152318</v>
          </cell>
          <cell r="C124">
            <v>3.6432526960069955</v>
          </cell>
          <cell r="D124">
            <v>3.1772117228156671</v>
          </cell>
          <cell r="E124">
            <v>2.5983667409057167</v>
          </cell>
          <cell r="F124">
            <v>2.6494416465951391</v>
          </cell>
          <cell r="G124">
            <v>6.0592358127967438</v>
          </cell>
          <cell r="H124">
            <v>5.0959488272921103</v>
          </cell>
          <cell r="I124">
            <v>7.4699776104213313</v>
          </cell>
        </row>
        <row r="126">
          <cell r="A126" t="str">
            <v xml:space="preserve">     Educación Diversificada</v>
          </cell>
          <cell r="B126">
            <v>6.0656007911653207</v>
          </cell>
          <cell r="C126">
            <v>5.982905982905983</v>
          </cell>
          <cell r="D126">
            <v>4.5008878252142361</v>
          </cell>
          <cell r="E126">
            <v>3.9040168497066348</v>
          </cell>
          <cell r="F126">
            <v>5.1516537113244931</v>
          </cell>
          <cell r="G126">
            <v>8.6983343615052426</v>
          </cell>
          <cell r="H126">
            <v>7.233485938521909</v>
          </cell>
          <cell r="I126">
            <v>6.9907905752900374</v>
          </cell>
        </row>
        <row r="127">
          <cell r="A127" t="str">
            <v xml:space="preserve">           10º</v>
          </cell>
          <cell r="B127">
            <v>8.6438724548597765</v>
          </cell>
          <cell r="C127">
            <v>8.9489158397647923</v>
          </cell>
          <cell r="D127">
            <v>7.3437763180057267</v>
          </cell>
          <cell r="E127">
            <v>7.3204903677758324</v>
          </cell>
          <cell r="F127">
            <v>9.2977777777777781</v>
          </cell>
          <cell r="G127">
            <v>13.95498392282958</v>
          </cell>
          <cell r="H127">
            <v>10.778706555213374</v>
          </cell>
          <cell r="I127">
            <v>11.501831501831502</v>
          </cell>
        </row>
        <row r="128">
          <cell r="A128" t="str">
            <v xml:space="preserve">           11º</v>
          </cell>
          <cell r="B128">
            <v>5.9673218091404214</v>
          </cell>
          <cell r="C128">
            <v>5.1770506499327658</v>
          </cell>
          <cell r="D128">
            <v>3.1374385389838446</v>
          </cell>
          <cell r="E128">
            <v>1.8488419341731004</v>
          </cell>
          <cell r="F128">
            <v>3.1756460797196668</v>
          </cell>
          <cell r="G128">
            <v>6.488011283497884</v>
          </cell>
          <cell r="H128">
            <v>6.1606391925988229</v>
          </cell>
          <cell r="I128">
            <v>5.5802381375510928</v>
          </cell>
        </row>
        <row r="129">
          <cell r="A129" t="str">
            <v xml:space="preserve">           12º</v>
          </cell>
          <cell r="B129">
            <v>1.2569316081330868</v>
          </cell>
          <cell r="C129">
            <v>1.3909224011713031</v>
          </cell>
          <cell r="D129">
            <v>0.47358834244080145</v>
          </cell>
          <cell r="E129">
            <v>0.37565740045078888</v>
          </cell>
          <cell r="F129">
            <v>0.2729443875810304</v>
          </cell>
          <cell r="G129">
            <v>3.0376670716889427</v>
          </cell>
          <cell r="H129">
            <v>2.0995962314939436</v>
          </cell>
          <cell r="I129">
            <v>1.639344262295082</v>
          </cell>
        </row>
        <row r="130">
          <cell r="A130" t="str">
            <v>1/  Los años 1990 y 1991 incluyen la Educación Técnica Diurna y Nocturna.</v>
          </cell>
        </row>
        <row r="131">
          <cell r="A131" t="str">
            <v>FUENTE:  Departamento de Estadística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Hoja1"/>
    </sheetNames>
    <sheetDataSet>
      <sheetData sheetId="0" refreshError="1">
        <row r="3">
          <cell r="U3">
            <v>0</v>
          </cell>
          <cell r="X3">
            <v>0</v>
          </cell>
          <cell r="AA3">
            <v>0</v>
          </cell>
          <cell r="BN3">
            <v>0</v>
          </cell>
          <cell r="BZ3">
            <v>0</v>
          </cell>
          <cell r="CU3">
            <v>0</v>
          </cell>
          <cell r="CX3">
            <v>0</v>
          </cell>
          <cell r="DA3">
            <v>0</v>
          </cell>
        </row>
        <row r="4">
          <cell r="U4">
            <v>0</v>
          </cell>
          <cell r="X4">
            <v>0</v>
          </cell>
          <cell r="AA4">
            <v>0</v>
          </cell>
          <cell r="BN4">
            <v>0</v>
          </cell>
          <cell r="BZ4">
            <v>0</v>
          </cell>
          <cell r="CU4">
            <v>0</v>
          </cell>
          <cell r="CX4">
            <v>0</v>
          </cell>
          <cell r="DA4">
            <v>0</v>
          </cell>
        </row>
        <row r="5">
          <cell r="U5">
            <v>0</v>
          </cell>
          <cell r="X5">
            <v>0</v>
          </cell>
          <cell r="AA5">
            <v>0</v>
          </cell>
          <cell r="BN5">
            <v>0</v>
          </cell>
          <cell r="BZ5">
            <v>0</v>
          </cell>
          <cell r="CU5">
            <v>0</v>
          </cell>
          <cell r="CX5">
            <v>0</v>
          </cell>
          <cell r="DA5">
            <v>0</v>
          </cell>
        </row>
        <row r="6">
          <cell r="U6">
            <v>0</v>
          </cell>
          <cell r="X6">
            <v>0</v>
          </cell>
          <cell r="AA6">
            <v>0</v>
          </cell>
          <cell r="BN6">
            <v>0</v>
          </cell>
          <cell r="BZ6">
            <v>0</v>
          </cell>
          <cell r="CU6">
            <v>0</v>
          </cell>
          <cell r="CX6">
            <v>0</v>
          </cell>
          <cell r="DA6">
            <v>0</v>
          </cell>
        </row>
        <row r="7">
          <cell r="U7">
            <v>0</v>
          </cell>
          <cell r="X7">
            <v>0</v>
          </cell>
          <cell r="AA7">
            <v>26</v>
          </cell>
          <cell r="BN7">
            <v>0</v>
          </cell>
          <cell r="BZ7">
            <v>0</v>
          </cell>
          <cell r="CU7">
            <v>0</v>
          </cell>
          <cell r="CX7">
            <v>0</v>
          </cell>
          <cell r="DA7">
            <v>0</v>
          </cell>
        </row>
        <row r="8">
          <cell r="U8">
            <v>0</v>
          </cell>
          <cell r="X8">
            <v>0</v>
          </cell>
          <cell r="AA8">
            <v>18</v>
          </cell>
          <cell r="BN8">
            <v>0</v>
          </cell>
          <cell r="BZ8">
            <v>0</v>
          </cell>
          <cell r="CU8">
            <v>0</v>
          </cell>
          <cell r="CX8">
            <v>0</v>
          </cell>
          <cell r="DA8">
            <v>0</v>
          </cell>
        </row>
        <row r="9">
          <cell r="U9">
            <v>0</v>
          </cell>
          <cell r="X9">
            <v>0</v>
          </cell>
          <cell r="AA9">
            <v>0</v>
          </cell>
          <cell r="BN9">
            <v>0</v>
          </cell>
          <cell r="BZ9">
            <v>0</v>
          </cell>
          <cell r="CU9">
            <v>0</v>
          </cell>
          <cell r="CX9">
            <v>0</v>
          </cell>
          <cell r="DA9">
            <v>0</v>
          </cell>
        </row>
        <row r="10">
          <cell r="U10">
            <v>0</v>
          </cell>
          <cell r="X10">
            <v>0</v>
          </cell>
          <cell r="AA10">
            <v>0</v>
          </cell>
          <cell r="BN10">
            <v>0</v>
          </cell>
          <cell r="BZ10">
            <v>0</v>
          </cell>
          <cell r="CU10">
            <v>13</v>
          </cell>
          <cell r="CX10">
            <v>0</v>
          </cell>
          <cell r="DA10">
            <v>0</v>
          </cell>
        </row>
        <row r="11">
          <cell r="U11">
            <v>0</v>
          </cell>
          <cell r="X11">
            <v>0</v>
          </cell>
          <cell r="AA11">
            <v>0</v>
          </cell>
          <cell r="BN11">
            <v>0</v>
          </cell>
          <cell r="BZ11">
            <v>0</v>
          </cell>
          <cell r="CU11">
            <v>0</v>
          </cell>
          <cell r="CX11">
            <v>0</v>
          </cell>
          <cell r="DA11">
            <v>0</v>
          </cell>
        </row>
        <row r="12">
          <cell r="U12">
            <v>0</v>
          </cell>
          <cell r="X12">
            <v>0</v>
          </cell>
          <cell r="AA12">
            <v>0</v>
          </cell>
          <cell r="BN12">
            <v>0</v>
          </cell>
          <cell r="BZ12">
            <v>0</v>
          </cell>
          <cell r="CU12">
            <v>0</v>
          </cell>
          <cell r="CX12">
            <v>0</v>
          </cell>
          <cell r="DA12">
            <v>0</v>
          </cell>
        </row>
        <row r="13">
          <cell r="U13">
            <v>0</v>
          </cell>
          <cell r="X13">
            <v>0</v>
          </cell>
          <cell r="AA13">
            <v>0</v>
          </cell>
          <cell r="BN13">
            <v>0</v>
          </cell>
          <cell r="BZ13">
            <v>0</v>
          </cell>
          <cell r="CU13">
            <v>0</v>
          </cell>
          <cell r="CX13">
            <v>0</v>
          </cell>
          <cell r="DA13">
            <v>0</v>
          </cell>
        </row>
        <row r="14">
          <cell r="U14">
            <v>0</v>
          </cell>
          <cell r="X14">
            <v>0</v>
          </cell>
          <cell r="AA14">
            <v>0</v>
          </cell>
          <cell r="BN14">
            <v>0</v>
          </cell>
          <cell r="BZ14">
            <v>0</v>
          </cell>
          <cell r="CU14">
            <v>0</v>
          </cell>
          <cell r="CX14">
            <v>0</v>
          </cell>
          <cell r="DA14">
            <v>0</v>
          </cell>
        </row>
        <row r="15">
          <cell r="U15">
            <v>0</v>
          </cell>
          <cell r="X15">
            <v>0</v>
          </cell>
          <cell r="AA15">
            <v>25</v>
          </cell>
          <cell r="BN15">
            <v>0</v>
          </cell>
          <cell r="BZ15">
            <v>22</v>
          </cell>
          <cell r="CU15">
            <v>0</v>
          </cell>
          <cell r="CX15">
            <v>0</v>
          </cell>
          <cell r="DA15">
            <v>0</v>
          </cell>
        </row>
        <row r="16">
          <cell r="U16">
            <v>0</v>
          </cell>
          <cell r="X16">
            <v>0</v>
          </cell>
          <cell r="AA16">
            <v>0</v>
          </cell>
          <cell r="BN16">
            <v>0</v>
          </cell>
          <cell r="BZ16">
            <v>0</v>
          </cell>
          <cell r="CU16">
            <v>0</v>
          </cell>
          <cell r="CX16">
            <v>27</v>
          </cell>
          <cell r="DA16">
            <v>0</v>
          </cell>
        </row>
        <row r="17">
          <cell r="U17">
            <v>0</v>
          </cell>
          <cell r="X17">
            <v>0</v>
          </cell>
          <cell r="AA17">
            <v>0</v>
          </cell>
          <cell r="BN17">
            <v>0</v>
          </cell>
          <cell r="BZ17">
            <v>0</v>
          </cell>
          <cell r="CU17">
            <v>12</v>
          </cell>
          <cell r="CX17">
            <v>0</v>
          </cell>
          <cell r="DA17">
            <v>0</v>
          </cell>
        </row>
        <row r="18">
          <cell r="U18">
            <v>0</v>
          </cell>
          <cell r="X18">
            <v>0</v>
          </cell>
          <cell r="AA18">
            <v>0</v>
          </cell>
          <cell r="BN18">
            <v>0</v>
          </cell>
          <cell r="BZ18">
            <v>0</v>
          </cell>
          <cell r="CU18">
            <v>0</v>
          </cell>
          <cell r="CX18">
            <v>0</v>
          </cell>
          <cell r="DA18">
            <v>0</v>
          </cell>
        </row>
        <row r="19">
          <cell r="U19">
            <v>0</v>
          </cell>
          <cell r="X19">
            <v>0</v>
          </cell>
          <cell r="AA19">
            <v>0</v>
          </cell>
          <cell r="BN19">
            <v>0</v>
          </cell>
          <cell r="BZ19">
            <v>0</v>
          </cell>
          <cell r="CU19">
            <v>0</v>
          </cell>
          <cell r="CX19">
            <v>0</v>
          </cell>
          <cell r="DA19">
            <v>0</v>
          </cell>
        </row>
        <row r="20">
          <cell r="U20">
            <v>0</v>
          </cell>
          <cell r="X20">
            <v>0</v>
          </cell>
          <cell r="AA20">
            <v>0</v>
          </cell>
          <cell r="BN20">
            <v>0</v>
          </cell>
          <cell r="BZ20">
            <v>0</v>
          </cell>
          <cell r="CU20">
            <v>1</v>
          </cell>
          <cell r="CX20">
            <v>0</v>
          </cell>
          <cell r="DA20">
            <v>0</v>
          </cell>
        </row>
        <row r="21">
          <cell r="U21">
            <v>0</v>
          </cell>
          <cell r="X21">
            <v>0</v>
          </cell>
          <cell r="AA21">
            <v>0</v>
          </cell>
          <cell r="BN21">
            <v>0</v>
          </cell>
          <cell r="BZ21">
            <v>0</v>
          </cell>
          <cell r="CU21">
            <v>0</v>
          </cell>
          <cell r="CX21">
            <v>0</v>
          </cell>
          <cell r="DA21">
            <v>0</v>
          </cell>
        </row>
        <row r="22">
          <cell r="U22">
            <v>0</v>
          </cell>
          <cell r="X22">
            <v>0</v>
          </cell>
          <cell r="AA22">
            <v>0</v>
          </cell>
          <cell r="BN22">
            <v>0</v>
          </cell>
          <cell r="BZ22">
            <v>0</v>
          </cell>
          <cell r="CU22">
            <v>0</v>
          </cell>
          <cell r="CX22">
            <v>0</v>
          </cell>
          <cell r="DA22">
            <v>0</v>
          </cell>
        </row>
        <row r="23">
          <cell r="U23">
            <v>0</v>
          </cell>
          <cell r="X23">
            <v>0</v>
          </cell>
          <cell r="AA23">
            <v>0</v>
          </cell>
          <cell r="BN23">
            <v>0</v>
          </cell>
          <cell r="BZ23">
            <v>0</v>
          </cell>
          <cell r="CU23">
            <v>0</v>
          </cell>
          <cell r="CX23">
            <v>0</v>
          </cell>
          <cell r="DA23">
            <v>0</v>
          </cell>
        </row>
        <row r="24">
          <cell r="U24">
            <v>0</v>
          </cell>
          <cell r="X24">
            <v>0</v>
          </cell>
          <cell r="AA24">
            <v>0</v>
          </cell>
          <cell r="BN24">
            <v>0</v>
          </cell>
          <cell r="BZ24">
            <v>0</v>
          </cell>
          <cell r="CU24">
            <v>0</v>
          </cell>
          <cell r="CX24">
            <v>0</v>
          </cell>
          <cell r="DA24">
            <v>0</v>
          </cell>
        </row>
        <row r="25">
          <cell r="U25">
            <v>0</v>
          </cell>
          <cell r="X25">
            <v>13</v>
          </cell>
          <cell r="AA25">
            <v>0</v>
          </cell>
          <cell r="BN25">
            <v>0</v>
          </cell>
          <cell r="BZ25">
            <v>0</v>
          </cell>
          <cell r="CU25">
            <v>0</v>
          </cell>
          <cell r="CX25">
            <v>0</v>
          </cell>
          <cell r="DA25">
            <v>0</v>
          </cell>
        </row>
        <row r="26">
          <cell r="U26">
            <v>0</v>
          </cell>
          <cell r="X26">
            <v>0</v>
          </cell>
          <cell r="AA26">
            <v>0</v>
          </cell>
          <cell r="BN26">
            <v>0</v>
          </cell>
          <cell r="BZ26">
            <v>0</v>
          </cell>
          <cell r="CU26">
            <v>0</v>
          </cell>
          <cell r="CX26">
            <v>0</v>
          </cell>
          <cell r="DA26">
            <v>0</v>
          </cell>
        </row>
        <row r="27">
          <cell r="U27">
            <v>0</v>
          </cell>
          <cell r="X27">
            <v>0</v>
          </cell>
          <cell r="AA27">
            <v>0</v>
          </cell>
          <cell r="BN27">
            <v>0</v>
          </cell>
          <cell r="BZ27">
            <v>0</v>
          </cell>
          <cell r="CU27">
            <v>0</v>
          </cell>
          <cell r="CX27">
            <v>0</v>
          </cell>
          <cell r="DA27">
            <v>0</v>
          </cell>
        </row>
        <row r="28">
          <cell r="U28">
            <v>0</v>
          </cell>
          <cell r="X28">
            <v>0</v>
          </cell>
          <cell r="AA28">
            <v>0</v>
          </cell>
          <cell r="BN28">
            <v>0</v>
          </cell>
          <cell r="BZ28">
            <v>0</v>
          </cell>
          <cell r="CU28">
            <v>0</v>
          </cell>
          <cell r="CX28">
            <v>0</v>
          </cell>
          <cell r="DA28">
            <v>0</v>
          </cell>
        </row>
        <row r="29">
          <cell r="U29">
            <v>0</v>
          </cell>
          <cell r="X29">
            <v>0</v>
          </cell>
          <cell r="AA29">
            <v>0</v>
          </cell>
          <cell r="BN29">
            <v>0</v>
          </cell>
          <cell r="BZ29">
            <v>0</v>
          </cell>
          <cell r="CU29">
            <v>0</v>
          </cell>
          <cell r="CX29">
            <v>0</v>
          </cell>
          <cell r="DA29">
            <v>0</v>
          </cell>
        </row>
        <row r="30">
          <cell r="U30">
            <v>0</v>
          </cell>
          <cell r="X30">
            <v>0</v>
          </cell>
          <cell r="AA30">
            <v>0</v>
          </cell>
          <cell r="BN30">
            <v>0</v>
          </cell>
          <cell r="BZ30">
            <v>0</v>
          </cell>
          <cell r="CU30">
            <v>0</v>
          </cell>
          <cell r="CX30">
            <v>0</v>
          </cell>
          <cell r="DA30">
            <v>0</v>
          </cell>
        </row>
        <row r="31">
          <cell r="U31">
            <v>0</v>
          </cell>
          <cell r="X31">
            <v>0</v>
          </cell>
          <cell r="AA31">
            <v>0</v>
          </cell>
          <cell r="BN31">
            <v>0</v>
          </cell>
          <cell r="BZ31">
            <v>0</v>
          </cell>
          <cell r="CU31">
            <v>0</v>
          </cell>
          <cell r="CX31">
            <v>0</v>
          </cell>
          <cell r="DA31">
            <v>0</v>
          </cell>
        </row>
        <row r="32">
          <cell r="U32">
            <v>0</v>
          </cell>
          <cell r="X32">
            <v>0</v>
          </cell>
          <cell r="AA32">
            <v>0</v>
          </cell>
          <cell r="BN32">
            <v>0</v>
          </cell>
          <cell r="BZ32">
            <v>0</v>
          </cell>
          <cell r="CU32">
            <v>0</v>
          </cell>
          <cell r="CX32">
            <v>0</v>
          </cell>
          <cell r="DA32">
            <v>0</v>
          </cell>
        </row>
        <row r="33">
          <cell r="U33">
            <v>0</v>
          </cell>
          <cell r="X33">
            <v>0</v>
          </cell>
          <cell r="AA33">
            <v>0</v>
          </cell>
          <cell r="BN33">
            <v>0</v>
          </cell>
          <cell r="BZ33">
            <v>0</v>
          </cell>
          <cell r="CU33">
            <v>0</v>
          </cell>
          <cell r="CX33">
            <v>0</v>
          </cell>
          <cell r="DA33">
            <v>0</v>
          </cell>
        </row>
        <row r="34">
          <cell r="U34">
            <v>0</v>
          </cell>
          <cell r="X34">
            <v>0</v>
          </cell>
          <cell r="AA34">
            <v>0</v>
          </cell>
          <cell r="BN34">
            <v>0</v>
          </cell>
          <cell r="BZ34">
            <v>0</v>
          </cell>
          <cell r="CU34">
            <v>0</v>
          </cell>
          <cell r="CX34">
            <v>0</v>
          </cell>
          <cell r="DA34">
            <v>0</v>
          </cell>
        </row>
        <row r="35">
          <cell r="U35">
            <v>0</v>
          </cell>
          <cell r="X35">
            <v>0</v>
          </cell>
          <cell r="AA35">
            <v>0</v>
          </cell>
          <cell r="BN35">
            <v>0</v>
          </cell>
          <cell r="BZ35">
            <v>0</v>
          </cell>
          <cell r="CU35">
            <v>0</v>
          </cell>
          <cell r="CX35">
            <v>0</v>
          </cell>
          <cell r="DA35">
            <v>0</v>
          </cell>
        </row>
        <row r="36">
          <cell r="U36">
            <v>0</v>
          </cell>
          <cell r="X36">
            <v>0</v>
          </cell>
          <cell r="AA36">
            <v>0</v>
          </cell>
          <cell r="BN36">
            <v>0</v>
          </cell>
          <cell r="BZ36">
            <v>0</v>
          </cell>
          <cell r="CU36">
            <v>0</v>
          </cell>
          <cell r="CX36">
            <v>30</v>
          </cell>
          <cell r="DA36">
            <v>0</v>
          </cell>
        </row>
        <row r="37">
          <cell r="U37">
            <v>0</v>
          </cell>
          <cell r="X37">
            <v>19</v>
          </cell>
          <cell r="AA37">
            <v>15</v>
          </cell>
          <cell r="BN37">
            <v>0</v>
          </cell>
          <cell r="BZ37">
            <v>0</v>
          </cell>
          <cell r="CU37">
            <v>0</v>
          </cell>
          <cell r="CX37">
            <v>0</v>
          </cell>
          <cell r="DA37">
            <v>0</v>
          </cell>
        </row>
        <row r="38">
          <cell r="U38">
            <v>0</v>
          </cell>
          <cell r="X38">
            <v>27</v>
          </cell>
          <cell r="AA38">
            <v>22</v>
          </cell>
          <cell r="BN38">
            <v>0</v>
          </cell>
          <cell r="BZ38">
            <v>0</v>
          </cell>
          <cell r="CU38">
            <v>0</v>
          </cell>
          <cell r="CX38">
            <v>0</v>
          </cell>
          <cell r="DA38">
            <v>0</v>
          </cell>
        </row>
        <row r="39">
          <cell r="U39">
            <v>0</v>
          </cell>
          <cell r="X39">
            <v>0</v>
          </cell>
          <cell r="AA39">
            <v>0</v>
          </cell>
          <cell r="BN39">
            <v>0</v>
          </cell>
          <cell r="BZ39">
            <v>0</v>
          </cell>
          <cell r="CU39">
            <v>0</v>
          </cell>
          <cell r="CX39">
            <v>0</v>
          </cell>
          <cell r="DA39">
            <v>0</v>
          </cell>
        </row>
        <row r="40">
          <cell r="U40">
            <v>0</v>
          </cell>
          <cell r="X40">
            <v>0</v>
          </cell>
          <cell r="AA40">
            <v>0</v>
          </cell>
          <cell r="BN40">
            <v>0</v>
          </cell>
          <cell r="BZ40">
            <v>0</v>
          </cell>
          <cell r="CU40">
            <v>0</v>
          </cell>
          <cell r="CX40">
            <v>0</v>
          </cell>
          <cell r="DA40">
            <v>0</v>
          </cell>
        </row>
        <row r="41">
          <cell r="U41">
            <v>0</v>
          </cell>
          <cell r="X41">
            <v>0</v>
          </cell>
          <cell r="AA41">
            <v>0</v>
          </cell>
          <cell r="BN41">
            <v>0</v>
          </cell>
          <cell r="BZ41">
            <v>0</v>
          </cell>
          <cell r="CU41">
            <v>0</v>
          </cell>
          <cell r="CX41">
            <v>10</v>
          </cell>
          <cell r="DA41">
            <v>0</v>
          </cell>
        </row>
        <row r="42">
          <cell r="U42">
            <v>0</v>
          </cell>
          <cell r="X42">
            <v>0</v>
          </cell>
          <cell r="AA42">
            <v>0</v>
          </cell>
          <cell r="BN42">
            <v>0</v>
          </cell>
          <cell r="BZ42">
            <v>0</v>
          </cell>
          <cell r="CU42">
            <v>0</v>
          </cell>
          <cell r="CX42">
            <v>0</v>
          </cell>
          <cell r="DA42">
            <v>0</v>
          </cell>
        </row>
        <row r="43">
          <cell r="U43">
            <v>0</v>
          </cell>
          <cell r="X43">
            <v>0</v>
          </cell>
          <cell r="AA43">
            <v>0</v>
          </cell>
          <cell r="BN43">
            <v>0</v>
          </cell>
          <cell r="BZ43">
            <v>0</v>
          </cell>
          <cell r="CU43">
            <v>0</v>
          </cell>
          <cell r="CX43">
            <v>0</v>
          </cell>
          <cell r="DA43">
            <v>0</v>
          </cell>
        </row>
        <row r="44">
          <cell r="U44">
            <v>0</v>
          </cell>
          <cell r="X44">
            <v>0</v>
          </cell>
          <cell r="AA44">
            <v>0</v>
          </cell>
          <cell r="BN44">
            <v>0</v>
          </cell>
          <cell r="BZ44">
            <v>0</v>
          </cell>
          <cell r="CU44">
            <v>8</v>
          </cell>
          <cell r="CX44">
            <v>0</v>
          </cell>
          <cell r="DA44">
            <v>0</v>
          </cell>
        </row>
        <row r="45">
          <cell r="U45">
            <v>0</v>
          </cell>
          <cell r="X45">
            <v>0</v>
          </cell>
          <cell r="AA45">
            <v>0</v>
          </cell>
          <cell r="BN45">
            <v>0</v>
          </cell>
          <cell r="BZ45">
            <v>0</v>
          </cell>
          <cell r="CU45">
            <v>0</v>
          </cell>
          <cell r="CX45">
            <v>0</v>
          </cell>
          <cell r="DA45">
            <v>0</v>
          </cell>
        </row>
        <row r="46">
          <cell r="U46">
            <v>0</v>
          </cell>
          <cell r="X46">
            <v>0</v>
          </cell>
          <cell r="AA46">
            <v>0</v>
          </cell>
          <cell r="BN46">
            <v>0</v>
          </cell>
          <cell r="BZ46">
            <v>25</v>
          </cell>
          <cell r="CU46">
            <v>0</v>
          </cell>
          <cell r="CX46">
            <v>0</v>
          </cell>
          <cell r="DA46">
            <v>0</v>
          </cell>
        </row>
        <row r="47">
          <cell r="U47">
            <v>0</v>
          </cell>
          <cell r="X47">
            <v>0</v>
          </cell>
          <cell r="AA47">
            <v>0</v>
          </cell>
          <cell r="BN47">
            <v>0</v>
          </cell>
          <cell r="BZ47">
            <v>0</v>
          </cell>
          <cell r="CU47">
            <v>0</v>
          </cell>
          <cell r="CX47">
            <v>16</v>
          </cell>
          <cell r="DA47">
            <v>0</v>
          </cell>
        </row>
        <row r="48">
          <cell r="U48">
            <v>0</v>
          </cell>
          <cell r="X48">
            <v>15</v>
          </cell>
          <cell r="AA48">
            <v>0</v>
          </cell>
          <cell r="BN48">
            <v>0</v>
          </cell>
          <cell r="BZ48">
            <v>0</v>
          </cell>
          <cell r="CU48">
            <v>0</v>
          </cell>
          <cell r="CX48">
            <v>0</v>
          </cell>
          <cell r="DA48">
            <v>0</v>
          </cell>
        </row>
        <row r="49">
          <cell r="U49">
            <v>0</v>
          </cell>
          <cell r="X49">
            <v>0</v>
          </cell>
          <cell r="AA49">
            <v>0</v>
          </cell>
          <cell r="BN49">
            <v>0</v>
          </cell>
          <cell r="BZ49">
            <v>0</v>
          </cell>
          <cell r="CU49">
            <v>0</v>
          </cell>
          <cell r="CX49">
            <v>0</v>
          </cell>
          <cell r="DA49">
            <v>0</v>
          </cell>
        </row>
        <row r="50">
          <cell r="U50">
            <v>0</v>
          </cell>
          <cell r="X50">
            <v>0</v>
          </cell>
          <cell r="AA50">
            <v>0</v>
          </cell>
          <cell r="BN50">
            <v>0</v>
          </cell>
          <cell r="BZ50">
            <v>0</v>
          </cell>
          <cell r="CU50">
            <v>9</v>
          </cell>
          <cell r="CX50">
            <v>0</v>
          </cell>
          <cell r="DA50">
            <v>0</v>
          </cell>
        </row>
        <row r="51">
          <cell r="U51">
            <v>0</v>
          </cell>
          <cell r="X51">
            <v>0</v>
          </cell>
          <cell r="AA51">
            <v>0</v>
          </cell>
          <cell r="BN51">
            <v>0</v>
          </cell>
          <cell r="BZ51">
            <v>0</v>
          </cell>
          <cell r="CU51">
            <v>0</v>
          </cell>
          <cell r="CX51">
            <v>0</v>
          </cell>
          <cell r="DA51">
            <v>0</v>
          </cell>
        </row>
        <row r="52">
          <cell r="U52">
            <v>0</v>
          </cell>
          <cell r="X52">
            <v>15</v>
          </cell>
          <cell r="AA52">
            <v>0</v>
          </cell>
          <cell r="BN52">
            <v>0</v>
          </cell>
          <cell r="BZ52">
            <v>0</v>
          </cell>
          <cell r="CU52">
            <v>0</v>
          </cell>
          <cell r="CX52">
            <v>4</v>
          </cell>
          <cell r="DA52">
            <v>0</v>
          </cell>
        </row>
        <row r="53">
          <cell r="U53">
            <v>0</v>
          </cell>
          <cell r="X53">
            <v>0</v>
          </cell>
          <cell r="AA53">
            <v>0</v>
          </cell>
          <cell r="BN53">
            <v>0</v>
          </cell>
          <cell r="BZ53">
            <v>0</v>
          </cell>
          <cell r="CU53">
            <v>9</v>
          </cell>
          <cell r="CX53">
            <v>0</v>
          </cell>
          <cell r="DA53">
            <v>0</v>
          </cell>
        </row>
        <row r="54">
          <cell r="U54">
            <v>0</v>
          </cell>
          <cell r="X54">
            <v>23</v>
          </cell>
          <cell r="AA54">
            <v>0</v>
          </cell>
          <cell r="BN54">
            <v>0</v>
          </cell>
          <cell r="BZ54">
            <v>0</v>
          </cell>
          <cell r="CU54">
            <v>0</v>
          </cell>
          <cell r="CX54">
            <v>3</v>
          </cell>
          <cell r="DA54">
            <v>0</v>
          </cell>
        </row>
        <row r="55">
          <cell r="U55">
            <v>0</v>
          </cell>
          <cell r="X55">
            <v>0</v>
          </cell>
          <cell r="AA55">
            <v>0</v>
          </cell>
          <cell r="BN55">
            <v>20</v>
          </cell>
          <cell r="BZ55">
            <v>9</v>
          </cell>
          <cell r="CU55">
            <v>0</v>
          </cell>
          <cell r="CX55">
            <v>0</v>
          </cell>
          <cell r="DA55">
            <v>0</v>
          </cell>
        </row>
        <row r="56">
          <cell r="U56">
            <v>0</v>
          </cell>
          <cell r="X56">
            <v>0</v>
          </cell>
          <cell r="AA56">
            <v>0</v>
          </cell>
          <cell r="BN56">
            <v>0</v>
          </cell>
          <cell r="BZ56">
            <v>0</v>
          </cell>
          <cell r="CU56">
            <v>0</v>
          </cell>
          <cell r="CX56">
            <v>0</v>
          </cell>
          <cell r="DA56">
            <v>0</v>
          </cell>
        </row>
        <row r="57">
          <cell r="U57">
            <v>0</v>
          </cell>
          <cell r="X57">
            <v>0</v>
          </cell>
          <cell r="AA57">
            <v>0</v>
          </cell>
          <cell r="BN57">
            <v>0</v>
          </cell>
          <cell r="BZ57">
            <v>0</v>
          </cell>
          <cell r="CU57">
            <v>0</v>
          </cell>
          <cell r="CX57">
            <v>0</v>
          </cell>
          <cell r="DA57">
            <v>0</v>
          </cell>
        </row>
        <row r="58">
          <cell r="U58">
            <v>0</v>
          </cell>
          <cell r="X58">
            <v>0</v>
          </cell>
          <cell r="AA58">
            <v>0</v>
          </cell>
          <cell r="BN58">
            <v>0</v>
          </cell>
          <cell r="BZ58">
            <v>0</v>
          </cell>
          <cell r="CU58">
            <v>12</v>
          </cell>
          <cell r="CX58">
            <v>0</v>
          </cell>
          <cell r="DA58">
            <v>0</v>
          </cell>
        </row>
        <row r="59">
          <cell r="U59">
            <v>0</v>
          </cell>
          <cell r="X59">
            <v>0</v>
          </cell>
          <cell r="AA59">
            <v>0</v>
          </cell>
          <cell r="BN59">
            <v>0</v>
          </cell>
          <cell r="BZ59">
            <v>0</v>
          </cell>
          <cell r="CU59">
            <v>0</v>
          </cell>
          <cell r="CX59">
            <v>0</v>
          </cell>
          <cell r="DA59">
            <v>0</v>
          </cell>
        </row>
        <row r="60">
          <cell r="U60">
            <v>0</v>
          </cell>
          <cell r="X60">
            <v>0</v>
          </cell>
          <cell r="AA60">
            <v>0</v>
          </cell>
          <cell r="BN60">
            <v>0</v>
          </cell>
          <cell r="BZ60">
            <v>0</v>
          </cell>
          <cell r="CU60">
            <v>8</v>
          </cell>
          <cell r="CX60">
            <v>0</v>
          </cell>
          <cell r="DA60">
            <v>0</v>
          </cell>
        </row>
        <row r="61">
          <cell r="U61">
            <v>0</v>
          </cell>
          <cell r="X61">
            <v>0</v>
          </cell>
          <cell r="AA61">
            <v>0</v>
          </cell>
          <cell r="BN61">
            <v>0</v>
          </cell>
          <cell r="BZ61">
            <v>0</v>
          </cell>
          <cell r="CU61">
            <v>0</v>
          </cell>
          <cell r="CX61">
            <v>0</v>
          </cell>
          <cell r="DA61">
            <v>0</v>
          </cell>
        </row>
        <row r="62">
          <cell r="U62">
            <v>0</v>
          </cell>
          <cell r="X62">
            <v>0</v>
          </cell>
          <cell r="AA62">
            <v>8</v>
          </cell>
          <cell r="BN62">
            <v>0</v>
          </cell>
          <cell r="BZ62">
            <v>0</v>
          </cell>
          <cell r="CU62">
            <v>0</v>
          </cell>
          <cell r="CX62">
            <v>0</v>
          </cell>
          <cell r="DA62">
            <v>0</v>
          </cell>
        </row>
        <row r="63">
          <cell r="U63">
            <v>0</v>
          </cell>
          <cell r="X63">
            <v>0</v>
          </cell>
          <cell r="AA63">
            <v>0</v>
          </cell>
          <cell r="BN63">
            <v>0</v>
          </cell>
          <cell r="BZ63">
            <v>0</v>
          </cell>
          <cell r="CU63">
            <v>0</v>
          </cell>
          <cell r="CX63">
            <v>0</v>
          </cell>
          <cell r="DA63">
            <v>0</v>
          </cell>
        </row>
        <row r="64">
          <cell r="U64">
            <v>0</v>
          </cell>
          <cell r="X64">
            <v>0</v>
          </cell>
          <cell r="AA64">
            <v>0</v>
          </cell>
          <cell r="BN64">
            <v>0</v>
          </cell>
          <cell r="BZ64">
            <v>0</v>
          </cell>
          <cell r="CU64">
            <v>0</v>
          </cell>
          <cell r="CX64">
            <v>0</v>
          </cell>
          <cell r="DA64">
            <v>0</v>
          </cell>
        </row>
        <row r="65">
          <cell r="U65">
            <v>0</v>
          </cell>
          <cell r="X65">
            <v>0</v>
          </cell>
          <cell r="AA65">
            <v>0</v>
          </cell>
          <cell r="BN65">
            <v>0</v>
          </cell>
          <cell r="BZ65">
            <v>0</v>
          </cell>
          <cell r="CU65">
            <v>0</v>
          </cell>
          <cell r="CX65">
            <v>0</v>
          </cell>
          <cell r="DA65">
            <v>0</v>
          </cell>
        </row>
        <row r="66">
          <cell r="U66">
            <v>0</v>
          </cell>
          <cell r="X66">
            <v>0</v>
          </cell>
          <cell r="AA66">
            <v>0</v>
          </cell>
          <cell r="BN66">
            <v>0</v>
          </cell>
          <cell r="BZ66">
            <v>0</v>
          </cell>
          <cell r="CU66">
            <v>0</v>
          </cell>
          <cell r="CX66">
            <v>0</v>
          </cell>
          <cell r="DA66">
            <v>0</v>
          </cell>
        </row>
        <row r="67">
          <cell r="U67">
            <v>0</v>
          </cell>
          <cell r="X67">
            <v>0</v>
          </cell>
          <cell r="AA67">
            <v>0</v>
          </cell>
          <cell r="BN67">
            <v>0</v>
          </cell>
          <cell r="BZ67">
            <v>0</v>
          </cell>
          <cell r="CU67">
            <v>0</v>
          </cell>
          <cell r="CX67">
            <v>0</v>
          </cell>
          <cell r="DA67">
            <v>0</v>
          </cell>
        </row>
        <row r="68">
          <cell r="U68">
            <v>0</v>
          </cell>
          <cell r="X68">
            <v>0</v>
          </cell>
          <cell r="AA68">
            <v>0</v>
          </cell>
          <cell r="BN68">
            <v>0</v>
          </cell>
          <cell r="BZ68">
            <v>0</v>
          </cell>
          <cell r="CU68">
            <v>0</v>
          </cell>
          <cell r="CX68">
            <v>0</v>
          </cell>
          <cell r="DA68">
            <v>0</v>
          </cell>
        </row>
        <row r="69">
          <cell r="U69">
            <v>0</v>
          </cell>
          <cell r="X69">
            <v>0</v>
          </cell>
          <cell r="AA69">
            <v>0</v>
          </cell>
          <cell r="BN69">
            <v>0</v>
          </cell>
          <cell r="BZ69">
            <v>0</v>
          </cell>
          <cell r="CU69">
            <v>0</v>
          </cell>
          <cell r="CX69">
            <v>0</v>
          </cell>
          <cell r="DA69">
            <v>0</v>
          </cell>
        </row>
        <row r="70">
          <cell r="U70">
            <v>0</v>
          </cell>
          <cell r="X70">
            <v>0</v>
          </cell>
          <cell r="AA70">
            <v>6</v>
          </cell>
          <cell r="BN70">
            <v>0</v>
          </cell>
          <cell r="BZ70">
            <v>0</v>
          </cell>
          <cell r="CU70">
            <v>0</v>
          </cell>
          <cell r="CX70">
            <v>2</v>
          </cell>
          <cell r="DA70">
            <v>0</v>
          </cell>
        </row>
        <row r="71">
          <cell r="U71">
            <v>0</v>
          </cell>
          <cell r="X71">
            <v>0</v>
          </cell>
          <cell r="AA71">
            <v>0</v>
          </cell>
          <cell r="BN71">
            <v>0</v>
          </cell>
          <cell r="BZ71">
            <v>0</v>
          </cell>
          <cell r="CU71">
            <v>0</v>
          </cell>
          <cell r="CX71">
            <v>0</v>
          </cell>
          <cell r="DA71">
            <v>0</v>
          </cell>
        </row>
        <row r="72">
          <cell r="U72">
            <v>0</v>
          </cell>
          <cell r="X72">
            <v>0</v>
          </cell>
          <cell r="AA72">
            <v>0</v>
          </cell>
          <cell r="BN72">
            <v>0</v>
          </cell>
          <cell r="BZ72">
            <v>0</v>
          </cell>
          <cell r="CU72">
            <v>0</v>
          </cell>
          <cell r="CX72">
            <v>0</v>
          </cell>
          <cell r="DA72">
            <v>0</v>
          </cell>
        </row>
        <row r="73">
          <cell r="U73">
            <v>0</v>
          </cell>
          <cell r="X73">
            <v>0</v>
          </cell>
          <cell r="AA73">
            <v>0</v>
          </cell>
          <cell r="BN73">
            <v>0</v>
          </cell>
          <cell r="BZ73">
            <v>0</v>
          </cell>
          <cell r="CU73">
            <v>0</v>
          </cell>
          <cell r="CX73">
            <v>0</v>
          </cell>
          <cell r="DA73">
            <v>0</v>
          </cell>
        </row>
        <row r="74">
          <cell r="U74">
            <v>0</v>
          </cell>
          <cell r="X74">
            <v>0</v>
          </cell>
          <cell r="AA74">
            <v>0</v>
          </cell>
          <cell r="BN74">
            <v>0</v>
          </cell>
          <cell r="BZ74">
            <v>0</v>
          </cell>
          <cell r="CU74">
            <v>0</v>
          </cell>
          <cell r="CX74">
            <v>0</v>
          </cell>
          <cell r="DA74">
            <v>0</v>
          </cell>
        </row>
        <row r="75">
          <cell r="U75">
            <v>0</v>
          </cell>
          <cell r="X75">
            <v>0</v>
          </cell>
          <cell r="AA75">
            <v>0</v>
          </cell>
          <cell r="BN75">
            <v>0</v>
          </cell>
          <cell r="BZ75">
            <v>0</v>
          </cell>
          <cell r="CU75">
            <v>0</v>
          </cell>
          <cell r="CX75">
            <v>0</v>
          </cell>
          <cell r="DA75">
            <v>0</v>
          </cell>
        </row>
        <row r="76">
          <cell r="U76">
            <v>0</v>
          </cell>
          <cell r="X76">
            <v>7</v>
          </cell>
          <cell r="AA76">
            <v>0</v>
          </cell>
          <cell r="BN76">
            <v>0</v>
          </cell>
          <cell r="BZ76">
            <v>0</v>
          </cell>
          <cell r="CU76">
            <v>0</v>
          </cell>
          <cell r="CX76">
            <v>0</v>
          </cell>
          <cell r="DA76">
            <v>0</v>
          </cell>
        </row>
        <row r="77">
          <cell r="U77">
            <v>0</v>
          </cell>
          <cell r="X77">
            <v>0</v>
          </cell>
          <cell r="AA77">
            <v>0</v>
          </cell>
          <cell r="BN77">
            <v>0</v>
          </cell>
          <cell r="BZ77">
            <v>0</v>
          </cell>
          <cell r="CU77">
            <v>0</v>
          </cell>
          <cell r="CX77">
            <v>0</v>
          </cell>
          <cell r="DA77">
            <v>0</v>
          </cell>
        </row>
        <row r="78">
          <cell r="U78">
            <v>0</v>
          </cell>
          <cell r="X78">
            <v>0</v>
          </cell>
          <cell r="AA78">
            <v>0</v>
          </cell>
          <cell r="BN78">
            <v>0</v>
          </cell>
          <cell r="BZ78">
            <v>0</v>
          </cell>
          <cell r="CU78">
            <v>18</v>
          </cell>
          <cell r="CX78">
            <v>0</v>
          </cell>
          <cell r="DA78">
            <v>0</v>
          </cell>
        </row>
        <row r="79">
          <cell r="U79">
            <v>0</v>
          </cell>
          <cell r="X79">
            <v>0</v>
          </cell>
          <cell r="AA79">
            <v>0</v>
          </cell>
          <cell r="BN79">
            <v>0</v>
          </cell>
          <cell r="BZ79">
            <v>0</v>
          </cell>
          <cell r="CU79">
            <v>0</v>
          </cell>
          <cell r="CX79">
            <v>0</v>
          </cell>
          <cell r="DA79">
            <v>0</v>
          </cell>
        </row>
        <row r="80">
          <cell r="U80">
            <v>0</v>
          </cell>
          <cell r="X80">
            <v>0</v>
          </cell>
          <cell r="AA80">
            <v>0</v>
          </cell>
          <cell r="BN80">
            <v>0</v>
          </cell>
          <cell r="BZ80">
            <v>0</v>
          </cell>
          <cell r="CU80">
            <v>0</v>
          </cell>
          <cell r="CX80">
            <v>0</v>
          </cell>
          <cell r="DA80">
            <v>0</v>
          </cell>
        </row>
        <row r="81">
          <cell r="U81">
            <v>0</v>
          </cell>
          <cell r="X81">
            <v>0</v>
          </cell>
          <cell r="AA81">
            <v>9</v>
          </cell>
          <cell r="BN81">
            <v>0</v>
          </cell>
          <cell r="BZ81">
            <v>0</v>
          </cell>
          <cell r="CU81">
            <v>0</v>
          </cell>
          <cell r="CX81">
            <v>0</v>
          </cell>
          <cell r="DA81">
            <v>0</v>
          </cell>
        </row>
        <row r="82">
          <cell r="U82">
            <v>0</v>
          </cell>
          <cell r="X82">
            <v>0</v>
          </cell>
          <cell r="AA82">
            <v>0</v>
          </cell>
          <cell r="BN82">
            <v>0</v>
          </cell>
          <cell r="BZ82">
            <v>0</v>
          </cell>
          <cell r="CU82">
            <v>0</v>
          </cell>
          <cell r="CX82">
            <v>0</v>
          </cell>
          <cell r="DA82">
            <v>0</v>
          </cell>
        </row>
        <row r="83">
          <cell r="U83">
            <v>0</v>
          </cell>
          <cell r="X83">
            <v>0</v>
          </cell>
          <cell r="AA83">
            <v>0</v>
          </cell>
          <cell r="BN83">
            <v>0</v>
          </cell>
          <cell r="BZ83">
            <v>0</v>
          </cell>
          <cell r="CU83">
            <v>0</v>
          </cell>
          <cell r="CX83">
            <v>0</v>
          </cell>
          <cell r="DA83">
            <v>0</v>
          </cell>
        </row>
        <row r="84">
          <cell r="U84">
            <v>0</v>
          </cell>
          <cell r="X84">
            <v>0</v>
          </cell>
          <cell r="AA84">
            <v>0</v>
          </cell>
          <cell r="BN84">
            <v>0</v>
          </cell>
          <cell r="BZ84">
            <v>0</v>
          </cell>
          <cell r="CU84">
            <v>0</v>
          </cell>
          <cell r="CX84">
            <v>0</v>
          </cell>
          <cell r="DA84">
            <v>0</v>
          </cell>
        </row>
        <row r="85">
          <cell r="U85">
            <v>0</v>
          </cell>
          <cell r="X85">
            <v>0</v>
          </cell>
          <cell r="AA85">
            <v>0</v>
          </cell>
          <cell r="BN85">
            <v>0</v>
          </cell>
          <cell r="BZ85">
            <v>0</v>
          </cell>
          <cell r="CU85">
            <v>0</v>
          </cell>
          <cell r="CX85">
            <v>0</v>
          </cell>
          <cell r="DA85">
            <v>0</v>
          </cell>
        </row>
        <row r="86">
          <cell r="U86">
            <v>0</v>
          </cell>
          <cell r="X86">
            <v>0</v>
          </cell>
          <cell r="AA86">
            <v>0</v>
          </cell>
          <cell r="BN86">
            <v>0</v>
          </cell>
          <cell r="BZ86">
            <v>0</v>
          </cell>
          <cell r="CU86">
            <v>0</v>
          </cell>
          <cell r="CX86">
            <v>0</v>
          </cell>
          <cell r="DA86">
            <v>0</v>
          </cell>
        </row>
        <row r="87">
          <cell r="U87">
            <v>0</v>
          </cell>
          <cell r="X87">
            <v>0</v>
          </cell>
          <cell r="AA87">
            <v>17</v>
          </cell>
          <cell r="BN87">
            <v>0</v>
          </cell>
          <cell r="BZ87">
            <v>21</v>
          </cell>
          <cell r="CU87">
            <v>0</v>
          </cell>
          <cell r="CX87">
            <v>0</v>
          </cell>
          <cell r="DA87">
            <v>0</v>
          </cell>
        </row>
        <row r="88">
          <cell r="U88">
            <v>0</v>
          </cell>
          <cell r="X88">
            <v>0</v>
          </cell>
          <cell r="AA88">
            <v>0</v>
          </cell>
          <cell r="BN88">
            <v>0</v>
          </cell>
          <cell r="BZ88">
            <v>0</v>
          </cell>
          <cell r="CU88">
            <v>0</v>
          </cell>
          <cell r="CX88">
            <v>0</v>
          </cell>
          <cell r="DA88">
            <v>0</v>
          </cell>
        </row>
        <row r="89">
          <cell r="U89">
            <v>0</v>
          </cell>
          <cell r="X89">
            <v>0</v>
          </cell>
          <cell r="AA89">
            <v>0</v>
          </cell>
          <cell r="BN89">
            <v>0</v>
          </cell>
          <cell r="BZ89">
            <v>0</v>
          </cell>
          <cell r="CU89">
            <v>0</v>
          </cell>
          <cell r="CX89">
            <v>0</v>
          </cell>
          <cell r="DA89">
            <v>0</v>
          </cell>
        </row>
        <row r="90">
          <cell r="U90">
            <v>0</v>
          </cell>
          <cell r="X90">
            <v>0</v>
          </cell>
          <cell r="AA90">
            <v>0</v>
          </cell>
          <cell r="BN90">
            <v>0</v>
          </cell>
          <cell r="BZ90">
            <v>0</v>
          </cell>
          <cell r="CU90">
            <v>0</v>
          </cell>
          <cell r="CX90">
            <v>0</v>
          </cell>
          <cell r="DA90">
            <v>0</v>
          </cell>
        </row>
        <row r="91">
          <cell r="U91">
            <v>0</v>
          </cell>
          <cell r="X91">
            <v>0</v>
          </cell>
          <cell r="AA91">
            <v>0</v>
          </cell>
          <cell r="BN91">
            <v>0</v>
          </cell>
          <cell r="BZ91">
            <v>0</v>
          </cell>
          <cell r="CU91">
            <v>0</v>
          </cell>
          <cell r="CX91">
            <v>0</v>
          </cell>
          <cell r="DA91">
            <v>0</v>
          </cell>
        </row>
        <row r="92">
          <cell r="U92">
            <v>0</v>
          </cell>
          <cell r="X92">
            <v>0</v>
          </cell>
          <cell r="AA92">
            <v>0</v>
          </cell>
          <cell r="BN92">
            <v>0</v>
          </cell>
          <cell r="BZ92">
            <v>0</v>
          </cell>
          <cell r="CU92">
            <v>0</v>
          </cell>
          <cell r="CX92">
            <v>0</v>
          </cell>
          <cell r="DA92">
            <v>0</v>
          </cell>
        </row>
        <row r="93">
          <cell r="U93">
            <v>0</v>
          </cell>
          <cell r="X93">
            <v>0</v>
          </cell>
          <cell r="AA93">
            <v>0</v>
          </cell>
          <cell r="BN93">
            <v>0</v>
          </cell>
          <cell r="BZ93">
            <v>0</v>
          </cell>
          <cell r="CU93">
            <v>0</v>
          </cell>
          <cell r="CX93">
            <v>0</v>
          </cell>
          <cell r="DA93">
            <v>0</v>
          </cell>
        </row>
        <row r="94">
          <cell r="U94">
            <v>0</v>
          </cell>
          <cell r="X94">
            <v>0</v>
          </cell>
          <cell r="AA94">
            <v>0</v>
          </cell>
          <cell r="BN94">
            <v>0</v>
          </cell>
          <cell r="BZ94">
            <v>14</v>
          </cell>
          <cell r="CU94">
            <v>0</v>
          </cell>
          <cell r="CX94">
            <v>0</v>
          </cell>
          <cell r="DA94">
            <v>0</v>
          </cell>
        </row>
        <row r="95">
          <cell r="U95">
            <v>0</v>
          </cell>
          <cell r="X95">
            <v>0</v>
          </cell>
          <cell r="AA95">
            <v>0</v>
          </cell>
          <cell r="BN95">
            <v>0</v>
          </cell>
          <cell r="BZ95">
            <v>0</v>
          </cell>
          <cell r="CU95">
            <v>0</v>
          </cell>
          <cell r="CX95">
            <v>0</v>
          </cell>
          <cell r="DA95">
            <v>0</v>
          </cell>
        </row>
        <row r="96">
          <cell r="U96">
            <v>0</v>
          </cell>
          <cell r="X96">
            <v>0</v>
          </cell>
          <cell r="AA96">
            <v>0</v>
          </cell>
          <cell r="BN96">
            <v>0</v>
          </cell>
          <cell r="BZ96">
            <v>0</v>
          </cell>
          <cell r="CU96">
            <v>0</v>
          </cell>
          <cell r="CX96">
            <v>0</v>
          </cell>
          <cell r="DA96">
            <v>0</v>
          </cell>
        </row>
        <row r="97">
          <cell r="U97">
            <v>0</v>
          </cell>
          <cell r="X97">
            <v>0</v>
          </cell>
          <cell r="AA97">
            <v>0</v>
          </cell>
          <cell r="BN97">
            <v>0</v>
          </cell>
          <cell r="BZ97">
            <v>0</v>
          </cell>
          <cell r="CU97">
            <v>0</v>
          </cell>
          <cell r="CX97">
            <v>5</v>
          </cell>
          <cell r="DA97">
            <v>0</v>
          </cell>
        </row>
        <row r="98">
          <cell r="U98">
            <v>0</v>
          </cell>
          <cell r="X98">
            <v>27</v>
          </cell>
          <cell r="AA98">
            <v>0</v>
          </cell>
          <cell r="BN98">
            <v>0</v>
          </cell>
          <cell r="BZ98">
            <v>0</v>
          </cell>
          <cell r="CU98">
            <v>0</v>
          </cell>
          <cell r="CX98">
            <v>0</v>
          </cell>
          <cell r="DA98">
            <v>0</v>
          </cell>
        </row>
        <row r="99">
          <cell r="U99">
            <v>0</v>
          </cell>
          <cell r="X99">
            <v>0</v>
          </cell>
          <cell r="AA99">
            <v>0</v>
          </cell>
          <cell r="BN99">
            <v>0</v>
          </cell>
          <cell r="BZ99">
            <v>0</v>
          </cell>
          <cell r="CU99">
            <v>0</v>
          </cell>
          <cell r="CX99">
            <v>0</v>
          </cell>
          <cell r="DA99">
            <v>0</v>
          </cell>
        </row>
        <row r="100">
          <cell r="U100">
            <v>0</v>
          </cell>
          <cell r="X100">
            <v>0</v>
          </cell>
          <cell r="AA100">
            <v>0</v>
          </cell>
          <cell r="BN100">
            <v>0</v>
          </cell>
          <cell r="BZ100">
            <v>0</v>
          </cell>
          <cell r="CU100">
            <v>0</v>
          </cell>
          <cell r="CX100">
            <v>0</v>
          </cell>
          <cell r="DA100">
            <v>0</v>
          </cell>
        </row>
        <row r="101">
          <cell r="U101">
            <v>0</v>
          </cell>
          <cell r="X101">
            <v>0</v>
          </cell>
          <cell r="AA101">
            <v>0</v>
          </cell>
          <cell r="BN101">
            <v>0</v>
          </cell>
          <cell r="BZ101">
            <v>0</v>
          </cell>
          <cell r="CU101">
            <v>0</v>
          </cell>
          <cell r="CX101">
            <v>0</v>
          </cell>
          <cell r="DA101">
            <v>1</v>
          </cell>
        </row>
        <row r="102">
          <cell r="U102">
            <v>0</v>
          </cell>
          <cell r="X102">
            <v>0</v>
          </cell>
          <cell r="AA102">
            <v>0</v>
          </cell>
          <cell r="BN102">
            <v>0</v>
          </cell>
          <cell r="BZ102">
            <v>0</v>
          </cell>
          <cell r="CU102">
            <v>0</v>
          </cell>
          <cell r="CX102">
            <v>0</v>
          </cell>
          <cell r="DA102">
            <v>0</v>
          </cell>
        </row>
        <row r="103">
          <cell r="U103">
            <v>0</v>
          </cell>
          <cell r="X103">
            <v>0</v>
          </cell>
          <cell r="AA103">
            <v>0</v>
          </cell>
          <cell r="BN103">
            <v>0</v>
          </cell>
          <cell r="BZ103">
            <v>0</v>
          </cell>
          <cell r="CU103">
            <v>0</v>
          </cell>
          <cell r="CX103">
            <v>0</v>
          </cell>
          <cell r="DA103">
            <v>0</v>
          </cell>
        </row>
        <row r="104">
          <cell r="U104">
            <v>0</v>
          </cell>
          <cell r="X104">
            <v>0</v>
          </cell>
          <cell r="AA104">
            <v>0</v>
          </cell>
          <cell r="BN104">
            <v>0</v>
          </cell>
          <cell r="BZ104">
            <v>0</v>
          </cell>
          <cell r="CU104">
            <v>0</v>
          </cell>
          <cell r="CX104">
            <v>0</v>
          </cell>
          <cell r="DA104">
            <v>0</v>
          </cell>
        </row>
        <row r="105">
          <cell r="U105">
            <v>0</v>
          </cell>
          <cell r="X105">
            <v>0</v>
          </cell>
          <cell r="AA105">
            <v>0</v>
          </cell>
          <cell r="BN105">
            <v>0</v>
          </cell>
          <cell r="BZ105">
            <v>0</v>
          </cell>
          <cell r="CU105">
            <v>0</v>
          </cell>
          <cell r="CX105">
            <v>0</v>
          </cell>
          <cell r="DA105">
            <v>0</v>
          </cell>
        </row>
        <row r="106">
          <cell r="U106">
            <v>0</v>
          </cell>
          <cell r="X106">
            <v>0</v>
          </cell>
          <cell r="AA106">
            <v>0</v>
          </cell>
          <cell r="BN106">
            <v>0</v>
          </cell>
          <cell r="BZ106">
            <v>0</v>
          </cell>
          <cell r="CU106">
            <v>0</v>
          </cell>
          <cell r="CX106">
            <v>0</v>
          </cell>
          <cell r="DA106">
            <v>0</v>
          </cell>
        </row>
        <row r="107">
          <cell r="U107">
            <v>0</v>
          </cell>
          <cell r="X107">
            <v>0</v>
          </cell>
          <cell r="AA107">
            <v>0</v>
          </cell>
          <cell r="BN107">
            <v>0</v>
          </cell>
          <cell r="BZ107">
            <v>0</v>
          </cell>
          <cell r="CU107">
            <v>0</v>
          </cell>
          <cell r="CX107">
            <v>0</v>
          </cell>
          <cell r="DA107">
            <v>0</v>
          </cell>
        </row>
        <row r="108">
          <cell r="U108">
            <v>0</v>
          </cell>
          <cell r="X108">
            <v>0</v>
          </cell>
          <cell r="AA108">
            <v>0</v>
          </cell>
          <cell r="BN108">
            <v>0</v>
          </cell>
          <cell r="BZ108">
            <v>11</v>
          </cell>
          <cell r="CU108">
            <v>0</v>
          </cell>
          <cell r="CX108">
            <v>0</v>
          </cell>
          <cell r="DA108">
            <v>0</v>
          </cell>
        </row>
        <row r="109">
          <cell r="U109">
            <v>0</v>
          </cell>
          <cell r="X109">
            <v>0</v>
          </cell>
          <cell r="AA109">
            <v>0</v>
          </cell>
          <cell r="BN109">
            <v>0</v>
          </cell>
          <cell r="BZ109">
            <v>0</v>
          </cell>
          <cell r="CU109">
            <v>0</v>
          </cell>
          <cell r="CX109">
            <v>0</v>
          </cell>
          <cell r="DA109">
            <v>0</v>
          </cell>
        </row>
        <row r="110">
          <cell r="U110">
            <v>0</v>
          </cell>
          <cell r="X110">
            <v>0</v>
          </cell>
          <cell r="AA110">
            <v>0</v>
          </cell>
          <cell r="BN110">
            <v>0</v>
          </cell>
          <cell r="BZ110">
            <v>0</v>
          </cell>
          <cell r="CU110">
            <v>0</v>
          </cell>
          <cell r="CX110">
            <v>0</v>
          </cell>
          <cell r="DA110">
            <v>0</v>
          </cell>
        </row>
        <row r="111">
          <cell r="U111">
            <v>0</v>
          </cell>
          <cell r="X111">
            <v>2</v>
          </cell>
          <cell r="AA111">
            <v>0</v>
          </cell>
          <cell r="BN111">
            <v>0</v>
          </cell>
          <cell r="BZ111">
            <v>0</v>
          </cell>
          <cell r="CU111">
            <v>0</v>
          </cell>
          <cell r="CX111">
            <v>0</v>
          </cell>
          <cell r="DA111">
            <v>0</v>
          </cell>
        </row>
        <row r="112">
          <cell r="U112">
            <v>0</v>
          </cell>
          <cell r="X112">
            <v>0</v>
          </cell>
          <cell r="AA112">
            <v>0</v>
          </cell>
          <cell r="BN112">
            <v>0</v>
          </cell>
          <cell r="BZ112">
            <v>0</v>
          </cell>
          <cell r="CU112">
            <v>0</v>
          </cell>
          <cell r="CX112">
            <v>0</v>
          </cell>
          <cell r="DA112">
            <v>0</v>
          </cell>
        </row>
        <row r="113">
          <cell r="U113">
            <v>0</v>
          </cell>
          <cell r="X113">
            <v>0</v>
          </cell>
          <cell r="AA113">
            <v>0</v>
          </cell>
          <cell r="BN113">
            <v>0</v>
          </cell>
          <cell r="BZ113">
            <v>0</v>
          </cell>
          <cell r="CU113">
            <v>0</v>
          </cell>
          <cell r="CX113">
            <v>0</v>
          </cell>
          <cell r="DA113">
            <v>0</v>
          </cell>
        </row>
        <row r="114">
          <cell r="U114">
            <v>0</v>
          </cell>
          <cell r="X114">
            <v>0</v>
          </cell>
          <cell r="AA114">
            <v>0</v>
          </cell>
          <cell r="BN114">
            <v>0</v>
          </cell>
          <cell r="BZ114">
            <v>0</v>
          </cell>
          <cell r="CU114">
            <v>0</v>
          </cell>
          <cell r="CX114">
            <v>0</v>
          </cell>
          <cell r="DA114">
            <v>0</v>
          </cell>
        </row>
        <row r="115">
          <cell r="U115">
            <v>0</v>
          </cell>
          <cell r="X115">
            <v>0</v>
          </cell>
          <cell r="AA115">
            <v>16</v>
          </cell>
          <cell r="BN115">
            <v>0</v>
          </cell>
          <cell r="BZ115">
            <v>0</v>
          </cell>
          <cell r="CU115">
            <v>0</v>
          </cell>
          <cell r="CX115">
            <v>0</v>
          </cell>
          <cell r="DA115">
            <v>0</v>
          </cell>
        </row>
        <row r="116">
          <cell r="U116">
            <v>0</v>
          </cell>
          <cell r="X116">
            <v>0</v>
          </cell>
          <cell r="AA116">
            <v>12</v>
          </cell>
          <cell r="BN116">
            <v>0</v>
          </cell>
          <cell r="BZ116">
            <v>0</v>
          </cell>
          <cell r="CU116">
            <v>0</v>
          </cell>
          <cell r="CX116">
            <v>0</v>
          </cell>
          <cell r="DA116">
            <v>0</v>
          </cell>
        </row>
        <row r="117">
          <cell r="U117">
            <v>0</v>
          </cell>
          <cell r="X117">
            <v>0</v>
          </cell>
          <cell r="AA117">
            <v>0</v>
          </cell>
          <cell r="BN117">
            <v>0</v>
          </cell>
          <cell r="BZ117">
            <v>0</v>
          </cell>
          <cell r="CU117">
            <v>0</v>
          </cell>
          <cell r="CX117">
            <v>0</v>
          </cell>
          <cell r="DA117">
            <v>0</v>
          </cell>
        </row>
        <row r="118">
          <cell r="U118">
            <v>0</v>
          </cell>
          <cell r="X118">
            <v>0</v>
          </cell>
          <cell r="AA118">
            <v>0</v>
          </cell>
          <cell r="BN118">
            <v>0</v>
          </cell>
          <cell r="BZ118">
            <v>0</v>
          </cell>
          <cell r="CU118">
            <v>0</v>
          </cell>
          <cell r="CX118">
            <v>0</v>
          </cell>
          <cell r="DA118">
            <v>0</v>
          </cell>
        </row>
        <row r="119">
          <cell r="U119">
            <v>0</v>
          </cell>
          <cell r="X119">
            <v>0</v>
          </cell>
          <cell r="AA119">
            <v>0</v>
          </cell>
          <cell r="BN119">
            <v>0</v>
          </cell>
          <cell r="BZ119">
            <v>0</v>
          </cell>
          <cell r="CU119">
            <v>0</v>
          </cell>
          <cell r="CX119">
            <v>0</v>
          </cell>
          <cell r="DA119">
            <v>0</v>
          </cell>
        </row>
        <row r="120">
          <cell r="U120">
            <v>0</v>
          </cell>
          <cell r="X120">
            <v>0</v>
          </cell>
          <cell r="AA120">
            <v>0</v>
          </cell>
          <cell r="BN120">
            <v>0</v>
          </cell>
          <cell r="BZ120">
            <v>0</v>
          </cell>
          <cell r="CU120">
            <v>0</v>
          </cell>
          <cell r="CX120">
            <v>0</v>
          </cell>
          <cell r="DA120">
            <v>0</v>
          </cell>
        </row>
        <row r="121">
          <cell r="U121">
            <v>0</v>
          </cell>
          <cell r="X121">
            <v>0</v>
          </cell>
          <cell r="AA121">
            <v>0</v>
          </cell>
          <cell r="BN121">
            <v>0</v>
          </cell>
          <cell r="BZ121">
            <v>18</v>
          </cell>
          <cell r="CU121">
            <v>0</v>
          </cell>
          <cell r="CX121">
            <v>18</v>
          </cell>
          <cell r="DA121">
            <v>0</v>
          </cell>
        </row>
        <row r="122">
          <cell r="U122">
            <v>0</v>
          </cell>
          <cell r="X122">
            <v>0</v>
          </cell>
          <cell r="AA122">
            <v>0</v>
          </cell>
          <cell r="BN122">
            <v>0</v>
          </cell>
          <cell r="BZ122">
            <v>0</v>
          </cell>
          <cell r="CU122">
            <v>9</v>
          </cell>
          <cell r="CX122">
            <v>0</v>
          </cell>
          <cell r="DA122">
            <v>0</v>
          </cell>
        </row>
        <row r="123">
          <cell r="U123">
            <v>13</v>
          </cell>
          <cell r="X123">
            <v>0</v>
          </cell>
          <cell r="AA123">
            <v>0</v>
          </cell>
          <cell r="BN123">
            <v>0</v>
          </cell>
          <cell r="BZ123">
            <v>0</v>
          </cell>
          <cell r="CU123">
            <v>11</v>
          </cell>
          <cell r="CX123">
            <v>0</v>
          </cell>
          <cell r="DA123">
            <v>0</v>
          </cell>
        </row>
        <row r="124">
          <cell r="U124">
            <v>0</v>
          </cell>
          <cell r="X124">
            <v>0</v>
          </cell>
          <cell r="AA124">
            <v>0</v>
          </cell>
          <cell r="BN124">
            <v>0</v>
          </cell>
          <cell r="BZ124">
            <v>0</v>
          </cell>
          <cell r="CU124">
            <v>0</v>
          </cell>
          <cell r="CX124">
            <v>0</v>
          </cell>
          <cell r="DA124">
            <v>0</v>
          </cell>
        </row>
        <row r="125">
          <cell r="U125">
            <v>0</v>
          </cell>
          <cell r="X125">
            <v>0</v>
          </cell>
          <cell r="AA125">
            <v>0</v>
          </cell>
          <cell r="BN125">
            <v>0</v>
          </cell>
          <cell r="BZ125">
            <v>0</v>
          </cell>
          <cell r="CU125">
            <v>0</v>
          </cell>
          <cell r="CX125">
            <v>0</v>
          </cell>
          <cell r="DA125">
            <v>0</v>
          </cell>
        </row>
        <row r="126">
          <cell r="U126">
            <v>11</v>
          </cell>
          <cell r="X126">
            <v>0</v>
          </cell>
          <cell r="AA126">
            <v>0</v>
          </cell>
          <cell r="BN126">
            <v>0</v>
          </cell>
          <cell r="BZ126">
            <v>0</v>
          </cell>
          <cell r="CU126">
            <v>0</v>
          </cell>
          <cell r="CX126">
            <v>0</v>
          </cell>
          <cell r="DA126">
            <v>0</v>
          </cell>
        </row>
        <row r="127">
          <cell r="U127">
            <v>0</v>
          </cell>
          <cell r="X127">
            <v>0</v>
          </cell>
          <cell r="AA127">
            <v>0</v>
          </cell>
          <cell r="BN127">
            <v>0</v>
          </cell>
          <cell r="BZ127">
            <v>0</v>
          </cell>
          <cell r="CU127">
            <v>0</v>
          </cell>
          <cell r="CX127">
            <v>0</v>
          </cell>
          <cell r="DA127">
            <v>0</v>
          </cell>
        </row>
        <row r="128">
          <cell r="U128">
            <v>0</v>
          </cell>
          <cell r="X128">
            <v>0</v>
          </cell>
          <cell r="AA128">
            <v>0</v>
          </cell>
          <cell r="BN128">
            <v>0</v>
          </cell>
          <cell r="BZ128">
            <v>0</v>
          </cell>
          <cell r="CU128">
            <v>0</v>
          </cell>
          <cell r="CX128">
            <v>13</v>
          </cell>
          <cell r="DA128">
            <v>0</v>
          </cell>
        </row>
        <row r="129">
          <cell r="U129">
            <v>0</v>
          </cell>
          <cell r="X129">
            <v>0</v>
          </cell>
          <cell r="AA129">
            <v>0</v>
          </cell>
          <cell r="BN129">
            <v>0</v>
          </cell>
          <cell r="BZ129">
            <v>0</v>
          </cell>
          <cell r="CU129">
            <v>0</v>
          </cell>
          <cell r="CX129">
            <v>0</v>
          </cell>
          <cell r="DA129">
            <v>0</v>
          </cell>
        </row>
        <row r="130">
          <cell r="U130">
            <v>0</v>
          </cell>
          <cell r="X130">
            <v>0</v>
          </cell>
          <cell r="AA130">
            <v>0</v>
          </cell>
          <cell r="BN130">
            <v>0</v>
          </cell>
          <cell r="BZ130">
            <v>0</v>
          </cell>
          <cell r="CU130">
            <v>0</v>
          </cell>
          <cell r="CX130">
            <v>18</v>
          </cell>
          <cell r="DA130">
            <v>0</v>
          </cell>
        </row>
        <row r="131">
          <cell r="U131">
            <v>0</v>
          </cell>
          <cell r="X131">
            <v>0</v>
          </cell>
          <cell r="AA131">
            <v>0</v>
          </cell>
          <cell r="BN131">
            <v>0</v>
          </cell>
          <cell r="BZ131">
            <v>0</v>
          </cell>
          <cell r="CU131">
            <v>7</v>
          </cell>
          <cell r="CX131">
            <v>0</v>
          </cell>
          <cell r="DA131">
            <v>0</v>
          </cell>
        </row>
        <row r="132">
          <cell r="U132">
            <v>0</v>
          </cell>
          <cell r="X132">
            <v>0</v>
          </cell>
          <cell r="AA132">
            <v>0</v>
          </cell>
          <cell r="BN132">
            <v>0</v>
          </cell>
          <cell r="BZ132">
            <v>0</v>
          </cell>
          <cell r="CU132">
            <v>0</v>
          </cell>
          <cell r="CX132">
            <v>0</v>
          </cell>
          <cell r="DA132">
            <v>0</v>
          </cell>
        </row>
        <row r="133">
          <cell r="U133">
            <v>0</v>
          </cell>
          <cell r="X133">
            <v>0</v>
          </cell>
          <cell r="AA133">
            <v>0</v>
          </cell>
          <cell r="BN133">
            <v>0</v>
          </cell>
          <cell r="BZ133">
            <v>0</v>
          </cell>
          <cell r="CU133">
            <v>0</v>
          </cell>
          <cell r="CX133">
            <v>0</v>
          </cell>
          <cell r="DA133">
            <v>0</v>
          </cell>
        </row>
        <row r="134">
          <cell r="U134">
            <v>0</v>
          </cell>
          <cell r="X134">
            <v>0</v>
          </cell>
          <cell r="AA134">
            <v>0</v>
          </cell>
          <cell r="BN134">
            <v>0</v>
          </cell>
          <cell r="BZ134">
            <v>0</v>
          </cell>
          <cell r="CU134">
            <v>0</v>
          </cell>
          <cell r="CX134">
            <v>0</v>
          </cell>
          <cell r="DA134">
            <v>0</v>
          </cell>
        </row>
        <row r="135">
          <cell r="U135">
            <v>0</v>
          </cell>
          <cell r="X135">
            <v>0</v>
          </cell>
          <cell r="AA135">
            <v>0</v>
          </cell>
          <cell r="BN135">
            <v>0</v>
          </cell>
          <cell r="BZ135">
            <v>0</v>
          </cell>
          <cell r="CU135">
            <v>13</v>
          </cell>
          <cell r="CX135">
            <v>0</v>
          </cell>
          <cell r="DA135">
            <v>0</v>
          </cell>
        </row>
        <row r="136">
          <cell r="U136">
            <v>0</v>
          </cell>
          <cell r="X136">
            <v>0</v>
          </cell>
          <cell r="AA136">
            <v>0</v>
          </cell>
          <cell r="BN136">
            <v>0</v>
          </cell>
          <cell r="BZ136">
            <v>0</v>
          </cell>
          <cell r="CU136">
            <v>0</v>
          </cell>
          <cell r="CX136">
            <v>0</v>
          </cell>
          <cell r="DA136">
            <v>0</v>
          </cell>
        </row>
        <row r="137">
          <cell r="U137">
            <v>0</v>
          </cell>
          <cell r="X137">
            <v>0</v>
          </cell>
          <cell r="AA137">
            <v>0</v>
          </cell>
          <cell r="BN137">
            <v>0</v>
          </cell>
          <cell r="BZ137">
            <v>0</v>
          </cell>
          <cell r="CU137">
            <v>0</v>
          </cell>
          <cell r="CX137">
            <v>0</v>
          </cell>
          <cell r="DA137">
            <v>0</v>
          </cell>
        </row>
        <row r="138">
          <cell r="U138">
            <v>0</v>
          </cell>
          <cell r="X138">
            <v>0</v>
          </cell>
          <cell r="AA138">
            <v>0</v>
          </cell>
          <cell r="BN138">
            <v>0</v>
          </cell>
          <cell r="BZ138">
            <v>0</v>
          </cell>
          <cell r="CU138">
            <v>0</v>
          </cell>
          <cell r="CX138">
            <v>0</v>
          </cell>
          <cell r="DA138">
            <v>0</v>
          </cell>
        </row>
        <row r="139">
          <cell r="U139">
            <v>0</v>
          </cell>
          <cell r="X139">
            <v>0</v>
          </cell>
          <cell r="AA139">
            <v>0</v>
          </cell>
          <cell r="BN139">
            <v>0</v>
          </cell>
          <cell r="BZ139">
            <v>0</v>
          </cell>
          <cell r="CU139">
            <v>0</v>
          </cell>
          <cell r="CX139">
            <v>0</v>
          </cell>
          <cell r="DA139">
            <v>0</v>
          </cell>
        </row>
        <row r="140">
          <cell r="U140">
            <v>0</v>
          </cell>
          <cell r="X140">
            <v>0</v>
          </cell>
          <cell r="AA140">
            <v>0</v>
          </cell>
          <cell r="BN140">
            <v>0</v>
          </cell>
          <cell r="BZ140">
            <v>0</v>
          </cell>
          <cell r="CU140">
            <v>0</v>
          </cell>
          <cell r="CX140">
            <v>0</v>
          </cell>
          <cell r="DA140">
            <v>0</v>
          </cell>
        </row>
        <row r="141">
          <cell r="U141">
            <v>0</v>
          </cell>
          <cell r="X141">
            <v>0</v>
          </cell>
          <cell r="AA141">
            <v>0</v>
          </cell>
          <cell r="BN141">
            <v>0</v>
          </cell>
          <cell r="BZ141">
            <v>0</v>
          </cell>
          <cell r="CU141">
            <v>0</v>
          </cell>
          <cell r="CX141">
            <v>0</v>
          </cell>
          <cell r="DA141">
            <v>0</v>
          </cell>
        </row>
        <row r="142">
          <cell r="U142">
            <v>0</v>
          </cell>
          <cell r="X142">
            <v>0</v>
          </cell>
          <cell r="AA142">
            <v>0</v>
          </cell>
          <cell r="BN142">
            <v>0</v>
          </cell>
          <cell r="BZ142">
            <v>0</v>
          </cell>
          <cell r="CU142">
            <v>0</v>
          </cell>
          <cell r="CX142">
            <v>0</v>
          </cell>
          <cell r="DA142">
            <v>0</v>
          </cell>
        </row>
        <row r="143">
          <cell r="U143">
            <v>0</v>
          </cell>
          <cell r="X143">
            <v>0</v>
          </cell>
          <cell r="AA143">
            <v>0</v>
          </cell>
          <cell r="BN143">
            <v>0</v>
          </cell>
          <cell r="BZ143">
            <v>0</v>
          </cell>
          <cell r="CU143">
            <v>0</v>
          </cell>
          <cell r="CX143">
            <v>0</v>
          </cell>
          <cell r="DA143">
            <v>0</v>
          </cell>
        </row>
        <row r="144">
          <cell r="U144">
            <v>0</v>
          </cell>
          <cell r="X144">
            <v>0</v>
          </cell>
          <cell r="AA144">
            <v>0</v>
          </cell>
          <cell r="BN144">
            <v>0</v>
          </cell>
          <cell r="BZ144">
            <v>0</v>
          </cell>
          <cell r="CU144">
            <v>0</v>
          </cell>
          <cell r="CX144">
            <v>0</v>
          </cell>
          <cell r="DA144">
            <v>0</v>
          </cell>
        </row>
        <row r="145">
          <cell r="U145">
            <v>0</v>
          </cell>
          <cell r="X145">
            <v>0</v>
          </cell>
          <cell r="AA145">
            <v>0</v>
          </cell>
          <cell r="BN145">
            <v>0</v>
          </cell>
          <cell r="BZ145">
            <v>0</v>
          </cell>
          <cell r="CU145">
            <v>0</v>
          </cell>
          <cell r="CX145">
            <v>0</v>
          </cell>
          <cell r="DA145">
            <v>0</v>
          </cell>
        </row>
        <row r="146">
          <cell r="U146">
            <v>0</v>
          </cell>
          <cell r="X146">
            <v>0</v>
          </cell>
          <cell r="AA146">
            <v>0</v>
          </cell>
          <cell r="BN146">
            <v>0</v>
          </cell>
          <cell r="BZ146">
            <v>0</v>
          </cell>
          <cell r="CU146">
            <v>0</v>
          </cell>
          <cell r="CX146">
            <v>0</v>
          </cell>
          <cell r="DA146">
            <v>0</v>
          </cell>
        </row>
        <row r="147">
          <cell r="U147">
            <v>0</v>
          </cell>
          <cell r="X147">
            <v>0</v>
          </cell>
          <cell r="AA147">
            <v>0</v>
          </cell>
          <cell r="BN147">
            <v>0</v>
          </cell>
          <cell r="BZ147">
            <v>0</v>
          </cell>
          <cell r="CU147">
            <v>0</v>
          </cell>
          <cell r="CX147">
            <v>0</v>
          </cell>
          <cell r="DA147">
            <v>0</v>
          </cell>
        </row>
        <row r="148">
          <cell r="U148">
            <v>0</v>
          </cell>
          <cell r="X148">
            <v>0</v>
          </cell>
          <cell r="AA148">
            <v>0</v>
          </cell>
          <cell r="BN148">
            <v>0</v>
          </cell>
          <cell r="BZ148">
            <v>0</v>
          </cell>
          <cell r="CU148">
            <v>0</v>
          </cell>
          <cell r="CX148">
            <v>0</v>
          </cell>
          <cell r="DA148">
            <v>0</v>
          </cell>
        </row>
        <row r="149">
          <cell r="U149">
            <v>0</v>
          </cell>
          <cell r="X149">
            <v>0</v>
          </cell>
          <cell r="AA149">
            <v>19</v>
          </cell>
          <cell r="BN149">
            <v>0</v>
          </cell>
          <cell r="BZ149">
            <v>0</v>
          </cell>
          <cell r="CU149">
            <v>0</v>
          </cell>
          <cell r="CX149">
            <v>0</v>
          </cell>
          <cell r="DA149">
            <v>0</v>
          </cell>
        </row>
        <row r="150">
          <cell r="U150">
            <v>0</v>
          </cell>
          <cell r="X150">
            <v>15</v>
          </cell>
          <cell r="AA150">
            <v>0</v>
          </cell>
          <cell r="BN150">
            <v>0</v>
          </cell>
          <cell r="BZ150">
            <v>0</v>
          </cell>
          <cell r="CU150">
            <v>0</v>
          </cell>
          <cell r="CX150">
            <v>0</v>
          </cell>
          <cell r="DA150">
            <v>0</v>
          </cell>
        </row>
        <row r="151">
          <cell r="U151">
            <v>0</v>
          </cell>
          <cell r="X151">
            <v>0</v>
          </cell>
          <cell r="AA151">
            <v>0</v>
          </cell>
          <cell r="BN151">
            <v>0</v>
          </cell>
          <cell r="BZ151">
            <v>0</v>
          </cell>
          <cell r="CU151">
            <v>0</v>
          </cell>
          <cell r="CX151">
            <v>0</v>
          </cell>
          <cell r="DA151">
            <v>0</v>
          </cell>
        </row>
        <row r="152">
          <cell r="U152">
            <v>0</v>
          </cell>
          <cell r="X152">
            <v>0</v>
          </cell>
          <cell r="AA152">
            <v>0</v>
          </cell>
          <cell r="BN152">
            <v>0</v>
          </cell>
          <cell r="BZ152">
            <v>0</v>
          </cell>
          <cell r="CU152">
            <v>0</v>
          </cell>
          <cell r="CX152">
            <v>0</v>
          </cell>
          <cell r="DA152">
            <v>0</v>
          </cell>
        </row>
        <row r="153">
          <cell r="U153">
            <v>0</v>
          </cell>
          <cell r="X153">
            <v>0</v>
          </cell>
          <cell r="AA153">
            <v>0</v>
          </cell>
          <cell r="BN153">
            <v>0</v>
          </cell>
          <cell r="BZ153">
            <v>0</v>
          </cell>
          <cell r="CU153">
            <v>0</v>
          </cell>
          <cell r="CX153">
            <v>0</v>
          </cell>
          <cell r="DA153">
            <v>0</v>
          </cell>
        </row>
        <row r="154">
          <cell r="U154">
            <v>0</v>
          </cell>
          <cell r="X154">
            <v>0</v>
          </cell>
          <cell r="AA154">
            <v>0</v>
          </cell>
          <cell r="BN154">
            <v>0</v>
          </cell>
          <cell r="BZ154">
            <v>0</v>
          </cell>
          <cell r="CU154">
            <v>26</v>
          </cell>
          <cell r="CX154">
            <v>0</v>
          </cell>
          <cell r="DA154">
            <v>0</v>
          </cell>
        </row>
        <row r="155">
          <cell r="U155">
            <v>0</v>
          </cell>
          <cell r="X155">
            <v>0</v>
          </cell>
          <cell r="AA155">
            <v>0</v>
          </cell>
          <cell r="BN155">
            <v>0</v>
          </cell>
          <cell r="BZ155">
            <v>0</v>
          </cell>
          <cell r="CU155">
            <v>0</v>
          </cell>
          <cell r="CX155">
            <v>0</v>
          </cell>
          <cell r="DA155">
            <v>0</v>
          </cell>
        </row>
        <row r="156">
          <cell r="U156">
            <v>0</v>
          </cell>
          <cell r="X156">
            <v>0</v>
          </cell>
          <cell r="AA156">
            <v>0</v>
          </cell>
          <cell r="BN156">
            <v>0</v>
          </cell>
          <cell r="BZ156">
            <v>0</v>
          </cell>
          <cell r="CU156">
            <v>0</v>
          </cell>
          <cell r="CX156">
            <v>0</v>
          </cell>
          <cell r="DA156">
            <v>0</v>
          </cell>
        </row>
        <row r="157">
          <cell r="U157">
            <v>0</v>
          </cell>
          <cell r="X157">
            <v>0</v>
          </cell>
          <cell r="AA157">
            <v>0</v>
          </cell>
          <cell r="BN157">
            <v>0</v>
          </cell>
          <cell r="BZ157">
            <v>0</v>
          </cell>
          <cell r="CU157">
            <v>0</v>
          </cell>
          <cell r="CX157">
            <v>0</v>
          </cell>
          <cell r="DA157">
            <v>0</v>
          </cell>
        </row>
        <row r="158">
          <cell r="U158">
            <v>0</v>
          </cell>
          <cell r="X158">
            <v>0</v>
          </cell>
          <cell r="AA158">
            <v>0</v>
          </cell>
          <cell r="BN158">
            <v>0</v>
          </cell>
          <cell r="BZ158">
            <v>0</v>
          </cell>
          <cell r="CU158">
            <v>9</v>
          </cell>
          <cell r="CX158">
            <v>0</v>
          </cell>
          <cell r="DA158">
            <v>0</v>
          </cell>
        </row>
        <row r="159">
          <cell r="U159">
            <v>0</v>
          </cell>
          <cell r="X159">
            <v>0</v>
          </cell>
          <cell r="AA159">
            <v>0</v>
          </cell>
          <cell r="BN159">
            <v>0</v>
          </cell>
          <cell r="BZ159">
            <v>0</v>
          </cell>
          <cell r="CU159">
            <v>0</v>
          </cell>
          <cell r="CX159">
            <v>0</v>
          </cell>
          <cell r="DA159">
            <v>0</v>
          </cell>
        </row>
        <row r="160">
          <cell r="U160">
            <v>0</v>
          </cell>
          <cell r="X160">
            <v>0</v>
          </cell>
          <cell r="AA160">
            <v>0</v>
          </cell>
          <cell r="BN160">
            <v>0</v>
          </cell>
          <cell r="BZ160">
            <v>0</v>
          </cell>
          <cell r="CU160">
            <v>0</v>
          </cell>
          <cell r="CX160">
            <v>0</v>
          </cell>
          <cell r="DA160">
            <v>0</v>
          </cell>
        </row>
        <row r="161">
          <cell r="U161">
            <v>0</v>
          </cell>
          <cell r="X161">
            <v>0</v>
          </cell>
          <cell r="AA161">
            <v>0</v>
          </cell>
          <cell r="BN161">
            <v>0</v>
          </cell>
          <cell r="BZ161">
            <v>0</v>
          </cell>
          <cell r="CU161">
            <v>0</v>
          </cell>
          <cell r="CX161">
            <v>0</v>
          </cell>
          <cell r="DA161">
            <v>0</v>
          </cell>
        </row>
        <row r="162">
          <cell r="U162">
            <v>0</v>
          </cell>
          <cell r="X162">
            <v>0</v>
          </cell>
          <cell r="AA162">
            <v>0</v>
          </cell>
          <cell r="BN162">
            <v>0</v>
          </cell>
          <cell r="BZ162">
            <v>0</v>
          </cell>
          <cell r="CU162">
            <v>0</v>
          </cell>
          <cell r="CX162">
            <v>0</v>
          </cell>
          <cell r="DA162">
            <v>0</v>
          </cell>
        </row>
        <row r="163">
          <cell r="U163">
            <v>0</v>
          </cell>
          <cell r="X163">
            <v>0</v>
          </cell>
          <cell r="AA163">
            <v>0</v>
          </cell>
          <cell r="BN163">
            <v>0</v>
          </cell>
          <cell r="BZ163">
            <v>0</v>
          </cell>
          <cell r="CU163">
            <v>0</v>
          </cell>
          <cell r="CX163">
            <v>0</v>
          </cell>
          <cell r="DA163">
            <v>0</v>
          </cell>
        </row>
        <row r="164">
          <cell r="U164">
            <v>0</v>
          </cell>
          <cell r="X164">
            <v>0</v>
          </cell>
          <cell r="AA164">
            <v>0</v>
          </cell>
          <cell r="BN164">
            <v>0</v>
          </cell>
          <cell r="BZ164">
            <v>0</v>
          </cell>
          <cell r="CU164">
            <v>0</v>
          </cell>
          <cell r="CX164">
            <v>0</v>
          </cell>
          <cell r="DA164">
            <v>0</v>
          </cell>
        </row>
        <row r="165">
          <cell r="U165">
            <v>0</v>
          </cell>
          <cell r="X165">
            <v>0</v>
          </cell>
          <cell r="AA165">
            <v>0</v>
          </cell>
          <cell r="BN165">
            <v>0</v>
          </cell>
          <cell r="BZ165">
            <v>0</v>
          </cell>
          <cell r="CU165">
            <v>0</v>
          </cell>
          <cell r="CX165">
            <v>0</v>
          </cell>
          <cell r="DA165">
            <v>0</v>
          </cell>
        </row>
        <row r="166">
          <cell r="U166">
            <v>0</v>
          </cell>
          <cell r="X166">
            <v>0</v>
          </cell>
          <cell r="AA166">
            <v>0</v>
          </cell>
          <cell r="BN166">
            <v>0</v>
          </cell>
          <cell r="BZ166">
            <v>0</v>
          </cell>
          <cell r="CU166">
            <v>0</v>
          </cell>
          <cell r="CX166">
            <v>0</v>
          </cell>
          <cell r="DA166">
            <v>0</v>
          </cell>
        </row>
        <row r="167">
          <cell r="U167">
            <v>0</v>
          </cell>
          <cell r="X167">
            <v>0</v>
          </cell>
          <cell r="AA167">
            <v>0</v>
          </cell>
          <cell r="BN167">
            <v>0</v>
          </cell>
          <cell r="BZ167">
            <v>0</v>
          </cell>
          <cell r="CU167">
            <v>0</v>
          </cell>
          <cell r="CX167">
            <v>0</v>
          </cell>
          <cell r="DA167">
            <v>0</v>
          </cell>
        </row>
        <row r="168">
          <cell r="U168">
            <v>0</v>
          </cell>
          <cell r="X168">
            <v>0</v>
          </cell>
          <cell r="AA168">
            <v>0</v>
          </cell>
          <cell r="BN168">
            <v>0</v>
          </cell>
          <cell r="BZ168">
            <v>0</v>
          </cell>
          <cell r="CU168">
            <v>0</v>
          </cell>
          <cell r="CX168">
            <v>11</v>
          </cell>
          <cell r="DA168">
            <v>0</v>
          </cell>
        </row>
        <row r="169">
          <cell r="U169">
            <v>0</v>
          </cell>
          <cell r="X169">
            <v>0</v>
          </cell>
          <cell r="AA169">
            <v>0</v>
          </cell>
          <cell r="BN169">
            <v>0</v>
          </cell>
          <cell r="BZ169">
            <v>0</v>
          </cell>
          <cell r="CU169">
            <v>0</v>
          </cell>
          <cell r="CX169">
            <v>4</v>
          </cell>
          <cell r="DA169">
            <v>0</v>
          </cell>
        </row>
        <row r="170">
          <cell r="U170">
            <v>0</v>
          </cell>
          <cell r="X170">
            <v>0</v>
          </cell>
          <cell r="AA170">
            <v>0</v>
          </cell>
          <cell r="BN170">
            <v>0</v>
          </cell>
          <cell r="BZ170">
            <v>0</v>
          </cell>
          <cell r="CU170">
            <v>0</v>
          </cell>
          <cell r="CX170">
            <v>0</v>
          </cell>
          <cell r="DA170">
            <v>0</v>
          </cell>
        </row>
        <row r="171">
          <cell r="U171">
            <v>0</v>
          </cell>
          <cell r="X171">
            <v>0</v>
          </cell>
          <cell r="AA171">
            <v>0</v>
          </cell>
          <cell r="BN171">
            <v>0</v>
          </cell>
          <cell r="BZ171">
            <v>0</v>
          </cell>
          <cell r="CU171">
            <v>0</v>
          </cell>
          <cell r="CX171">
            <v>0</v>
          </cell>
          <cell r="DA171">
            <v>0</v>
          </cell>
        </row>
        <row r="172">
          <cell r="U172">
            <v>0</v>
          </cell>
          <cell r="X172">
            <v>0</v>
          </cell>
          <cell r="AA172">
            <v>0</v>
          </cell>
          <cell r="BN172">
            <v>0</v>
          </cell>
          <cell r="BZ172">
            <v>0</v>
          </cell>
          <cell r="CU172">
            <v>0</v>
          </cell>
          <cell r="CX172">
            <v>0</v>
          </cell>
          <cell r="DA172">
            <v>0</v>
          </cell>
        </row>
        <row r="173">
          <cell r="U173">
            <v>0</v>
          </cell>
          <cell r="X173">
            <v>0</v>
          </cell>
          <cell r="AA173">
            <v>0</v>
          </cell>
          <cell r="BN173">
            <v>0</v>
          </cell>
          <cell r="BZ173">
            <v>0</v>
          </cell>
          <cell r="CU173">
            <v>0</v>
          </cell>
          <cell r="CX173">
            <v>0</v>
          </cell>
          <cell r="DA173">
            <v>0</v>
          </cell>
        </row>
        <row r="174">
          <cell r="U174">
            <v>0</v>
          </cell>
          <cell r="X174">
            <v>16</v>
          </cell>
          <cell r="AA174">
            <v>0</v>
          </cell>
          <cell r="BN174">
            <v>0</v>
          </cell>
          <cell r="BZ174">
            <v>0</v>
          </cell>
          <cell r="CU174">
            <v>0</v>
          </cell>
          <cell r="CX174">
            <v>0</v>
          </cell>
          <cell r="DA174">
            <v>0</v>
          </cell>
        </row>
        <row r="175">
          <cell r="U175">
            <v>0</v>
          </cell>
          <cell r="X175">
            <v>0</v>
          </cell>
          <cell r="AA175">
            <v>0</v>
          </cell>
          <cell r="BN175">
            <v>0</v>
          </cell>
          <cell r="BZ175">
            <v>0</v>
          </cell>
          <cell r="CU175">
            <v>0</v>
          </cell>
          <cell r="CX175">
            <v>0</v>
          </cell>
          <cell r="DA175">
            <v>0</v>
          </cell>
        </row>
        <row r="176">
          <cell r="U176">
            <v>0</v>
          </cell>
          <cell r="X176">
            <v>0</v>
          </cell>
          <cell r="AA176">
            <v>0</v>
          </cell>
          <cell r="BN176">
            <v>0</v>
          </cell>
          <cell r="BZ176">
            <v>0</v>
          </cell>
          <cell r="CU176">
            <v>0</v>
          </cell>
          <cell r="CX176">
            <v>0</v>
          </cell>
          <cell r="DA176">
            <v>0</v>
          </cell>
        </row>
        <row r="177">
          <cell r="U177">
            <v>0</v>
          </cell>
          <cell r="X177">
            <v>0</v>
          </cell>
          <cell r="AA177">
            <v>0</v>
          </cell>
          <cell r="BN177">
            <v>0</v>
          </cell>
          <cell r="BZ177">
            <v>0</v>
          </cell>
          <cell r="CU177">
            <v>0</v>
          </cell>
          <cell r="CX177">
            <v>0</v>
          </cell>
          <cell r="DA177">
            <v>0</v>
          </cell>
        </row>
        <row r="178">
          <cell r="U178">
            <v>0</v>
          </cell>
          <cell r="X178">
            <v>0</v>
          </cell>
          <cell r="AA178">
            <v>0</v>
          </cell>
          <cell r="BN178">
            <v>0</v>
          </cell>
          <cell r="BZ178">
            <v>0</v>
          </cell>
          <cell r="CU178">
            <v>0</v>
          </cell>
          <cell r="CX178">
            <v>0</v>
          </cell>
          <cell r="DA178">
            <v>0</v>
          </cell>
        </row>
        <row r="179">
          <cell r="U179">
            <v>0</v>
          </cell>
          <cell r="X179">
            <v>0</v>
          </cell>
          <cell r="AA179">
            <v>0</v>
          </cell>
          <cell r="BN179">
            <v>0</v>
          </cell>
          <cell r="BZ179">
            <v>0</v>
          </cell>
          <cell r="CU179">
            <v>0</v>
          </cell>
          <cell r="CX179">
            <v>8</v>
          </cell>
          <cell r="DA179">
            <v>0</v>
          </cell>
        </row>
        <row r="180">
          <cell r="U180">
            <v>0</v>
          </cell>
          <cell r="X180">
            <v>8</v>
          </cell>
          <cell r="AA180">
            <v>0</v>
          </cell>
          <cell r="BN180">
            <v>0</v>
          </cell>
          <cell r="BZ180">
            <v>0</v>
          </cell>
          <cell r="CU180">
            <v>0</v>
          </cell>
          <cell r="CX180">
            <v>0</v>
          </cell>
          <cell r="DA180">
            <v>0</v>
          </cell>
        </row>
        <row r="181">
          <cell r="U181">
            <v>0</v>
          </cell>
          <cell r="X181">
            <v>0</v>
          </cell>
          <cell r="AA181">
            <v>0</v>
          </cell>
          <cell r="BN181">
            <v>0</v>
          </cell>
          <cell r="BZ181">
            <v>0</v>
          </cell>
          <cell r="CU181">
            <v>0</v>
          </cell>
          <cell r="CX181">
            <v>0</v>
          </cell>
          <cell r="DA181">
            <v>0</v>
          </cell>
        </row>
        <row r="182">
          <cell r="U182">
            <v>0</v>
          </cell>
          <cell r="X182">
            <v>0</v>
          </cell>
          <cell r="AA182">
            <v>0</v>
          </cell>
          <cell r="BN182">
            <v>0</v>
          </cell>
          <cell r="BZ182">
            <v>0</v>
          </cell>
          <cell r="CU182">
            <v>0</v>
          </cell>
          <cell r="CX182">
            <v>0</v>
          </cell>
          <cell r="DA182">
            <v>0</v>
          </cell>
        </row>
        <row r="183">
          <cell r="U183">
            <v>0</v>
          </cell>
          <cell r="X183">
            <v>0</v>
          </cell>
          <cell r="AA183">
            <v>0</v>
          </cell>
          <cell r="BN183">
            <v>0</v>
          </cell>
          <cell r="BZ183">
            <v>0</v>
          </cell>
          <cell r="CU183">
            <v>0</v>
          </cell>
          <cell r="CX183">
            <v>0</v>
          </cell>
          <cell r="DA183">
            <v>0</v>
          </cell>
        </row>
        <row r="184">
          <cell r="U184">
            <v>0</v>
          </cell>
          <cell r="X184">
            <v>0</v>
          </cell>
          <cell r="AA184">
            <v>0</v>
          </cell>
          <cell r="BN184">
            <v>0</v>
          </cell>
          <cell r="BZ184">
            <v>0</v>
          </cell>
          <cell r="CU184">
            <v>0</v>
          </cell>
          <cell r="CX184">
            <v>0</v>
          </cell>
          <cell r="DA184">
            <v>0</v>
          </cell>
        </row>
        <row r="185">
          <cell r="U185">
            <v>0</v>
          </cell>
          <cell r="X185">
            <v>0</v>
          </cell>
          <cell r="AA185">
            <v>0</v>
          </cell>
          <cell r="BN185">
            <v>0</v>
          </cell>
          <cell r="BZ185">
            <v>0</v>
          </cell>
          <cell r="CU185">
            <v>0</v>
          </cell>
          <cell r="CX185">
            <v>0</v>
          </cell>
          <cell r="DA185">
            <v>0</v>
          </cell>
        </row>
        <row r="186">
          <cell r="U186">
            <v>0</v>
          </cell>
          <cell r="X186">
            <v>0</v>
          </cell>
          <cell r="AA186">
            <v>0</v>
          </cell>
          <cell r="BN186">
            <v>0</v>
          </cell>
          <cell r="BZ186">
            <v>0</v>
          </cell>
          <cell r="CU186">
            <v>0</v>
          </cell>
          <cell r="CX186">
            <v>0</v>
          </cell>
          <cell r="DA186">
            <v>0</v>
          </cell>
        </row>
        <row r="187">
          <cell r="U187">
            <v>0</v>
          </cell>
          <cell r="X187">
            <v>0</v>
          </cell>
          <cell r="AA187">
            <v>0</v>
          </cell>
          <cell r="BN187">
            <v>0</v>
          </cell>
          <cell r="BZ187">
            <v>0</v>
          </cell>
          <cell r="CU187">
            <v>0</v>
          </cell>
          <cell r="CX187">
            <v>0</v>
          </cell>
          <cell r="DA187">
            <v>0</v>
          </cell>
        </row>
        <row r="188">
          <cell r="U188">
            <v>0</v>
          </cell>
          <cell r="X188">
            <v>0</v>
          </cell>
          <cell r="AA188">
            <v>0</v>
          </cell>
          <cell r="BN188">
            <v>0</v>
          </cell>
          <cell r="BZ188">
            <v>0</v>
          </cell>
          <cell r="CU188">
            <v>0</v>
          </cell>
          <cell r="CX188">
            <v>0</v>
          </cell>
          <cell r="DA188">
            <v>0</v>
          </cell>
        </row>
        <row r="189">
          <cell r="U189">
            <v>0</v>
          </cell>
          <cell r="X189">
            <v>0</v>
          </cell>
          <cell r="AA189">
            <v>0</v>
          </cell>
          <cell r="BN189">
            <v>0</v>
          </cell>
          <cell r="BZ189">
            <v>0</v>
          </cell>
          <cell r="CU189">
            <v>0</v>
          </cell>
          <cell r="CX189">
            <v>0</v>
          </cell>
          <cell r="DA189">
            <v>0</v>
          </cell>
        </row>
        <row r="190">
          <cell r="U190">
            <v>0</v>
          </cell>
          <cell r="X190">
            <v>0</v>
          </cell>
          <cell r="AA190">
            <v>0</v>
          </cell>
          <cell r="BN190">
            <v>0</v>
          </cell>
          <cell r="BZ190">
            <v>0</v>
          </cell>
          <cell r="CU190">
            <v>10</v>
          </cell>
          <cell r="CX190">
            <v>0</v>
          </cell>
          <cell r="DA190">
            <v>0</v>
          </cell>
        </row>
        <row r="191">
          <cell r="U191">
            <v>0</v>
          </cell>
          <cell r="X191">
            <v>0</v>
          </cell>
          <cell r="AA191">
            <v>0</v>
          </cell>
          <cell r="BN191">
            <v>0</v>
          </cell>
          <cell r="BZ191">
            <v>0</v>
          </cell>
          <cell r="CU191">
            <v>0</v>
          </cell>
          <cell r="CX191">
            <v>0</v>
          </cell>
          <cell r="DA191">
            <v>0</v>
          </cell>
        </row>
        <row r="192">
          <cell r="U192">
            <v>0</v>
          </cell>
          <cell r="X192">
            <v>25</v>
          </cell>
          <cell r="AA192">
            <v>0</v>
          </cell>
          <cell r="BN192">
            <v>0</v>
          </cell>
          <cell r="BZ192">
            <v>0</v>
          </cell>
          <cell r="CU192">
            <v>0</v>
          </cell>
          <cell r="CX192">
            <v>0</v>
          </cell>
          <cell r="DA192">
            <v>0</v>
          </cell>
        </row>
        <row r="193">
          <cell r="U193">
            <v>0</v>
          </cell>
          <cell r="X193">
            <v>0</v>
          </cell>
          <cell r="AA193">
            <v>0</v>
          </cell>
          <cell r="BN193">
            <v>0</v>
          </cell>
          <cell r="BZ193">
            <v>0</v>
          </cell>
          <cell r="CU193">
            <v>1</v>
          </cell>
          <cell r="CX193">
            <v>0</v>
          </cell>
          <cell r="DA193">
            <v>0</v>
          </cell>
        </row>
        <row r="194">
          <cell r="U194">
            <v>0</v>
          </cell>
          <cell r="X194">
            <v>0</v>
          </cell>
          <cell r="AA194">
            <v>0</v>
          </cell>
          <cell r="BN194">
            <v>0</v>
          </cell>
          <cell r="BZ194">
            <v>0</v>
          </cell>
          <cell r="CU194">
            <v>0</v>
          </cell>
          <cell r="CX194">
            <v>0</v>
          </cell>
          <cell r="DA194">
            <v>0</v>
          </cell>
        </row>
        <row r="195">
          <cell r="U195">
            <v>0</v>
          </cell>
          <cell r="X195">
            <v>0</v>
          </cell>
          <cell r="AA195">
            <v>0</v>
          </cell>
          <cell r="BN195">
            <v>0</v>
          </cell>
          <cell r="BZ195">
            <v>0</v>
          </cell>
          <cell r="CU195">
            <v>0</v>
          </cell>
          <cell r="CX195">
            <v>0</v>
          </cell>
          <cell r="DA195">
            <v>0</v>
          </cell>
        </row>
        <row r="196">
          <cell r="U196">
            <v>0</v>
          </cell>
          <cell r="X196">
            <v>32</v>
          </cell>
          <cell r="AA196">
            <v>35</v>
          </cell>
          <cell r="BN196">
            <v>0</v>
          </cell>
          <cell r="BZ196">
            <v>0</v>
          </cell>
          <cell r="CU196">
            <v>0</v>
          </cell>
          <cell r="CX196">
            <v>0</v>
          </cell>
          <cell r="DA196">
            <v>0</v>
          </cell>
        </row>
        <row r="197">
          <cell r="U197">
            <v>0</v>
          </cell>
          <cell r="X197">
            <v>0</v>
          </cell>
          <cell r="AA197">
            <v>6</v>
          </cell>
          <cell r="BN197">
            <v>0</v>
          </cell>
          <cell r="BZ197">
            <v>0</v>
          </cell>
          <cell r="CU197">
            <v>0</v>
          </cell>
          <cell r="CX197">
            <v>0</v>
          </cell>
          <cell r="DA197">
            <v>0</v>
          </cell>
        </row>
        <row r="198">
          <cell r="U198">
            <v>0</v>
          </cell>
          <cell r="X198">
            <v>0</v>
          </cell>
          <cell r="AA198">
            <v>0</v>
          </cell>
          <cell r="BN198">
            <v>0</v>
          </cell>
          <cell r="BZ198">
            <v>0</v>
          </cell>
          <cell r="CU198">
            <v>0</v>
          </cell>
          <cell r="CX198">
            <v>0</v>
          </cell>
          <cell r="DA198">
            <v>0</v>
          </cell>
        </row>
        <row r="199">
          <cell r="U199">
            <v>0</v>
          </cell>
          <cell r="X199">
            <v>0</v>
          </cell>
          <cell r="AA199">
            <v>0</v>
          </cell>
          <cell r="BN199">
            <v>0</v>
          </cell>
          <cell r="BZ199">
            <v>0</v>
          </cell>
          <cell r="CU199">
            <v>0</v>
          </cell>
          <cell r="CX199">
            <v>0</v>
          </cell>
          <cell r="DA199">
            <v>0</v>
          </cell>
        </row>
        <row r="200">
          <cell r="U200">
            <v>0</v>
          </cell>
          <cell r="X200">
            <v>0</v>
          </cell>
          <cell r="AA200">
            <v>0</v>
          </cell>
          <cell r="BN200">
            <v>0</v>
          </cell>
          <cell r="BZ200">
            <v>0</v>
          </cell>
          <cell r="CU200">
            <v>0</v>
          </cell>
          <cell r="CX200">
            <v>0</v>
          </cell>
          <cell r="DA200">
            <v>0</v>
          </cell>
        </row>
        <row r="201">
          <cell r="U201">
            <v>0</v>
          </cell>
          <cell r="X201">
            <v>0</v>
          </cell>
          <cell r="AA201">
            <v>0</v>
          </cell>
          <cell r="BN201">
            <v>0</v>
          </cell>
          <cell r="BZ201">
            <v>0</v>
          </cell>
          <cell r="CU201">
            <v>0</v>
          </cell>
          <cell r="CX201">
            <v>0</v>
          </cell>
          <cell r="DA201">
            <v>0</v>
          </cell>
        </row>
        <row r="202">
          <cell r="U202">
            <v>0</v>
          </cell>
          <cell r="X202">
            <v>0</v>
          </cell>
          <cell r="AA202">
            <v>0</v>
          </cell>
          <cell r="BN202">
            <v>0</v>
          </cell>
          <cell r="BZ202">
            <v>0</v>
          </cell>
          <cell r="CU202">
            <v>8</v>
          </cell>
          <cell r="CX202">
            <v>0</v>
          </cell>
          <cell r="DA202">
            <v>0</v>
          </cell>
        </row>
        <row r="203">
          <cell r="U203">
            <v>0</v>
          </cell>
          <cell r="X203">
            <v>0</v>
          </cell>
          <cell r="AA203">
            <v>0</v>
          </cell>
          <cell r="BN203">
            <v>0</v>
          </cell>
          <cell r="BZ203">
            <v>0</v>
          </cell>
          <cell r="CU203">
            <v>16</v>
          </cell>
          <cell r="CX203">
            <v>0</v>
          </cell>
          <cell r="DA203">
            <v>0</v>
          </cell>
        </row>
        <row r="204">
          <cell r="U204">
            <v>0</v>
          </cell>
          <cell r="X204">
            <v>0</v>
          </cell>
          <cell r="AA204">
            <v>0</v>
          </cell>
          <cell r="BN204">
            <v>0</v>
          </cell>
          <cell r="BZ204">
            <v>0</v>
          </cell>
          <cell r="CU204">
            <v>0</v>
          </cell>
          <cell r="CX204">
            <v>0</v>
          </cell>
          <cell r="DA204">
            <v>0</v>
          </cell>
        </row>
        <row r="205">
          <cell r="U205">
            <v>0</v>
          </cell>
          <cell r="X205">
            <v>0</v>
          </cell>
          <cell r="AA205">
            <v>0</v>
          </cell>
          <cell r="BN205">
            <v>0</v>
          </cell>
          <cell r="BZ205">
            <v>0</v>
          </cell>
          <cell r="CU205">
            <v>0</v>
          </cell>
          <cell r="CX205">
            <v>0</v>
          </cell>
          <cell r="DA205">
            <v>0</v>
          </cell>
        </row>
        <row r="206">
          <cell r="U206">
            <v>0</v>
          </cell>
          <cell r="X206">
            <v>14</v>
          </cell>
          <cell r="AA206">
            <v>0</v>
          </cell>
          <cell r="BN206">
            <v>0</v>
          </cell>
          <cell r="BZ206">
            <v>0</v>
          </cell>
          <cell r="CU206">
            <v>0</v>
          </cell>
          <cell r="CX206">
            <v>0</v>
          </cell>
          <cell r="DA206">
            <v>0</v>
          </cell>
        </row>
        <row r="207">
          <cell r="U207">
            <v>0</v>
          </cell>
          <cell r="X207">
            <v>0</v>
          </cell>
          <cell r="AA207">
            <v>0</v>
          </cell>
          <cell r="BN207">
            <v>0</v>
          </cell>
          <cell r="BZ207">
            <v>0</v>
          </cell>
          <cell r="CU207">
            <v>0</v>
          </cell>
          <cell r="CX207">
            <v>0</v>
          </cell>
          <cell r="DA207">
            <v>0</v>
          </cell>
        </row>
        <row r="208">
          <cell r="U208">
            <v>0</v>
          </cell>
          <cell r="X208">
            <v>0</v>
          </cell>
          <cell r="AA208">
            <v>0</v>
          </cell>
          <cell r="BN208">
            <v>0</v>
          </cell>
          <cell r="BZ208">
            <v>0</v>
          </cell>
          <cell r="CU208">
            <v>7</v>
          </cell>
          <cell r="CX208">
            <v>0</v>
          </cell>
          <cell r="DA208">
            <v>0</v>
          </cell>
        </row>
        <row r="209">
          <cell r="U209">
            <v>0</v>
          </cell>
          <cell r="X209">
            <v>0</v>
          </cell>
          <cell r="AA209">
            <v>0</v>
          </cell>
          <cell r="BN209">
            <v>0</v>
          </cell>
          <cell r="BZ209">
            <v>0</v>
          </cell>
          <cell r="CU209">
            <v>0</v>
          </cell>
          <cell r="CX209">
            <v>0</v>
          </cell>
          <cell r="DA209">
            <v>0</v>
          </cell>
        </row>
        <row r="210">
          <cell r="U210">
            <v>0</v>
          </cell>
          <cell r="X210">
            <v>0</v>
          </cell>
          <cell r="AA210">
            <v>0</v>
          </cell>
          <cell r="BN210">
            <v>0</v>
          </cell>
          <cell r="BZ210">
            <v>0</v>
          </cell>
          <cell r="CU210">
            <v>0</v>
          </cell>
          <cell r="CX210">
            <v>0</v>
          </cell>
          <cell r="DA210">
            <v>0</v>
          </cell>
        </row>
        <row r="211">
          <cell r="U211">
            <v>0</v>
          </cell>
          <cell r="X211">
            <v>0</v>
          </cell>
          <cell r="AA211">
            <v>0</v>
          </cell>
          <cell r="BN211">
            <v>0</v>
          </cell>
          <cell r="BZ211">
            <v>0</v>
          </cell>
          <cell r="CU211">
            <v>0</v>
          </cell>
          <cell r="CX211">
            <v>0</v>
          </cell>
          <cell r="DA211">
            <v>0</v>
          </cell>
        </row>
        <row r="212">
          <cell r="U212">
            <v>0</v>
          </cell>
          <cell r="X212">
            <v>0</v>
          </cell>
          <cell r="AA212">
            <v>1</v>
          </cell>
          <cell r="BN212">
            <v>0</v>
          </cell>
          <cell r="BZ212">
            <v>0</v>
          </cell>
          <cell r="CU212">
            <v>18</v>
          </cell>
          <cell r="CX212">
            <v>0</v>
          </cell>
          <cell r="DA212">
            <v>0</v>
          </cell>
        </row>
        <row r="213">
          <cell r="U213">
            <v>0</v>
          </cell>
          <cell r="X213">
            <v>0</v>
          </cell>
          <cell r="AA213">
            <v>0</v>
          </cell>
          <cell r="BN213">
            <v>0</v>
          </cell>
          <cell r="BZ213">
            <v>0</v>
          </cell>
          <cell r="CU213">
            <v>16</v>
          </cell>
          <cell r="CX213">
            <v>0</v>
          </cell>
          <cell r="DA213">
            <v>0</v>
          </cell>
        </row>
        <row r="214">
          <cell r="U214">
            <v>0</v>
          </cell>
          <cell r="X214">
            <v>0</v>
          </cell>
          <cell r="AA214">
            <v>0</v>
          </cell>
          <cell r="BN214">
            <v>0</v>
          </cell>
          <cell r="BZ214">
            <v>0</v>
          </cell>
          <cell r="CU214">
            <v>0</v>
          </cell>
          <cell r="CX214">
            <v>0</v>
          </cell>
          <cell r="DA214">
            <v>0</v>
          </cell>
        </row>
        <row r="215">
          <cell r="U215">
            <v>20</v>
          </cell>
          <cell r="X215">
            <v>0</v>
          </cell>
          <cell r="AA215">
            <v>0</v>
          </cell>
          <cell r="BN215">
            <v>0</v>
          </cell>
          <cell r="BZ215">
            <v>0</v>
          </cell>
          <cell r="CU215">
            <v>0</v>
          </cell>
          <cell r="CX215">
            <v>0</v>
          </cell>
          <cell r="DA215">
            <v>0</v>
          </cell>
        </row>
        <row r="216">
          <cell r="U216">
            <v>0</v>
          </cell>
          <cell r="X216">
            <v>0</v>
          </cell>
          <cell r="AA216">
            <v>0</v>
          </cell>
          <cell r="BN216">
            <v>0</v>
          </cell>
          <cell r="BZ216">
            <v>0</v>
          </cell>
          <cell r="CU216">
            <v>0</v>
          </cell>
          <cell r="CX216">
            <v>0</v>
          </cell>
          <cell r="DA216">
            <v>0</v>
          </cell>
        </row>
        <row r="217">
          <cell r="U217">
            <v>0</v>
          </cell>
          <cell r="X217">
            <v>0</v>
          </cell>
          <cell r="AA217">
            <v>0</v>
          </cell>
          <cell r="BN217">
            <v>0</v>
          </cell>
          <cell r="BZ217">
            <v>0</v>
          </cell>
          <cell r="CU217">
            <v>0</v>
          </cell>
          <cell r="CX217">
            <v>0</v>
          </cell>
          <cell r="DA217">
            <v>0</v>
          </cell>
        </row>
        <row r="218">
          <cell r="U218">
            <v>0</v>
          </cell>
          <cell r="X218">
            <v>0</v>
          </cell>
          <cell r="AA218">
            <v>0</v>
          </cell>
          <cell r="BN218">
            <v>0</v>
          </cell>
          <cell r="BZ218">
            <v>0</v>
          </cell>
          <cell r="CU218">
            <v>0</v>
          </cell>
          <cell r="CX218">
            <v>0</v>
          </cell>
          <cell r="DA218">
            <v>0</v>
          </cell>
        </row>
        <row r="219">
          <cell r="U219">
            <v>0</v>
          </cell>
          <cell r="X219">
            <v>0</v>
          </cell>
          <cell r="AA219">
            <v>0</v>
          </cell>
          <cell r="BN219">
            <v>0</v>
          </cell>
          <cell r="BZ219">
            <v>0</v>
          </cell>
          <cell r="CU219">
            <v>0</v>
          </cell>
          <cell r="CX219">
            <v>0</v>
          </cell>
          <cell r="DA219">
            <v>0</v>
          </cell>
        </row>
        <row r="220">
          <cell r="U220">
            <v>0</v>
          </cell>
          <cell r="X220">
            <v>0</v>
          </cell>
          <cell r="AA220">
            <v>0</v>
          </cell>
          <cell r="BN220">
            <v>0</v>
          </cell>
          <cell r="BZ220">
            <v>0</v>
          </cell>
          <cell r="CU220">
            <v>0</v>
          </cell>
          <cell r="CX220">
            <v>0</v>
          </cell>
          <cell r="DA220">
            <v>0</v>
          </cell>
        </row>
        <row r="221">
          <cell r="U221">
            <v>0</v>
          </cell>
          <cell r="X221">
            <v>0</v>
          </cell>
          <cell r="AA221">
            <v>0</v>
          </cell>
          <cell r="BN221">
            <v>0</v>
          </cell>
          <cell r="BZ221">
            <v>0</v>
          </cell>
          <cell r="CU221">
            <v>0</v>
          </cell>
          <cell r="CX221">
            <v>0</v>
          </cell>
          <cell r="DA221">
            <v>0</v>
          </cell>
        </row>
        <row r="222">
          <cell r="U222">
            <v>0</v>
          </cell>
          <cell r="X222">
            <v>0</v>
          </cell>
          <cell r="AA222">
            <v>0</v>
          </cell>
          <cell r="BN222">
            <v>0</v>
          </cell>
          <cell r="BZ222">
            <v>0</v>
          </cell>
          <cell r="CU222">
            <v>0</v>
          </cell>
          <cell r="CX222">
            <v>0</v>
          </cell>
          <cell r="DA222">
            <v>0</v>
          </cell>
        </row>
        <row r="223">
          <cell r="U223">
            <v>0</v>
          </cell>
          <cell r="X223">
            <v>0</v>
          </cell>
          <cell r="AA223">
            <v>0</v>
          </cell>
          <cell r="BN223">
            <v>0</v>
          </cell>
          <cell r="BZ223">
            <v>0</v>
          </cell>
          <cell r="CU223">
            <v>0</v>
          </cell>
          <cell r="CX223">
            <v>0</v>
          </cell>
          <cell r="DA223">
            <v>0</v>
          </cell>
        </row>
        <row r="224">
          <cell r="U224">
            <v>0</v>
          </cell>
          <cell r="X224">
            <v>0</v>
          </cell>
          <cell r="AA224">
            <v>0</v>
          </cell>
          <cell r="BN224">
            <v>0</v>
          </cell>
          <cell r="BZ224">
            <v>0</v>
          </cell>
          <cell r="CU224">
            <v>0</v>
          </cell>
          <cell r="CX224">
            <v>0</v>
          </cell>
          <cell r="DA224">
            <v>0</v>
          </cell>
        </row>
        <row r="225">
          <cell r="U225">
            <v>0</v>
          </cell>
          <cell r="X225">
            <v>0</v>
          </cell>
          <cell r="AA225">
            <v>0</v>
          </cell>
          <cell r="BN225">
            <v>0</v>
          </cell>
          <cell r="BZ225">
            <v>0</v>
          </cell>
          <cell r="CU225">
            <v>0</v>
          </cell>
          <cell r="CX225">
            <v>0</v>
          </cell>
          <cell r="DA225">
            <v>0</v>
          </cell>
        </row>
        <row r="226">
          <cell r="U226">
            <v>0</v>
          </cell>
          <cell r="X226">
            <v>0</v>
          </cell>
          <cell r="AA226">
            <v>0</v>
          </cell>
          <cell r="BN226">
            <v>0</v>
          </cell>
          <cell r="BZ226">
            <v>0</v>
          </cell>
          <cell r="CU226">
            <v>0</v>
          </cell>
          <cell r="CX226">
            <v>0</v>
          </cell>
          <cell r="DA226">
            <v>0</v>
          </cell>
        </row>
        <row r="227">
          <cell r="U227">
            <v>0</v>
          </cell>
          <cell r="X227">
            <v>0</v>
          </cell>
          <cell r="AA227">
            <v>0</v>
          </cell>
          <cell r="BN227">
            <v>0</v>
          </cell>
          <cell r="BZ227">
            <v>0</v>
          </cell>
          <cell r="CU227">
            <v>0</v>
          </cell>
          <cell r="CX227">
            <v>0</v>
          </cell>
          <cell r="DA227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6" Type="http://schemas.openxmlformats.org/officeDocument/2006/relationships/hyperlink" Target="Users/eramirez/AppData/Local/Microsoft/Windows/INetCache/Content.Outlook/2016/2000-2016%20Aprobados,%20aplazados%20y%20reprobados.xlsx" TargetMode="External"/><Relationship Id="rId5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7" Type="http://schemas.openxmlformats.org/officeDocument/2006/relationships/printerSettings" Target="../printerSettings/printerSettings22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6" Type="http://schemas.openxmlformats.org/officeDocument/2006/relationships/hyperlink" Target="Users/eramirez/AppData/Local/Microsoft/Windows/INetCache/Content.Outlook/2016/2000-2016%20Aprobados,%20aplazados%20y%20reprobados.xlsx" TargetMode="External"/><Relationship Id="rId5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6" Type="http://schemas.openxmlformats.org/officeDocument/2006/relationships/printerSettings" Target="../printerSettings/printerSettings26.bin"/><Relationship Id="rId5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7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6" Type="http://schemas.openxmlformats.org/officeDocument/2006/relationships/hyperlink" Target="Users/eramirez/AppData/Local/Microsoft/Windows/INetCache/Content.Outlook/2016/2000-2016%20Aprobados,%20aplazados%20y%20reprobados.xlsx" TargetMode="External"/><Relationship Id="rId5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6" Type="http://schemas.openxmlformats.org/officeDocument/2006/relationships/printerSettings" Target="../printerSettings/printerSettings34.bin"/><Relationship Id="rId5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6" Type="http://schemas.openxmlformats.org/officeDocument/2006/relationships/printerSettings" Target="../printerSettings/printerSettings38.bin"/><Relationship Id="rId5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Users/eramirez/AppData/Local/Microsoft/Windows/INetCache/Content.Outlook/2016/2000-2016%20Aprobados,%20aplazados%20y%20reprobados.xlsx" TargetMode="External"/><Relationship Id="rId2" Type="http://schemas.openxmlformats.org/officeDocument/2006/relationships/hyperlink" Target="Users/eramirez/AppData/Local/Microsoft/Windows/INetCache/Content.Outlook/2016/2000-2016%20Aprobados,%20aplazados%20y%20reprobados.xlsx" TargetMode="External"/><Relationship Id="rId1" Type="http://schemas.openxmlformats.org/officeDocument/2006/relationships/hyperlink" Target="Users/eramirez/AppData/Local/Microsoft/Windows/INetCache/Content.Outlook/2016/2000-2016%20Aprobados,%20aplazados%20y%20reprobados.xlsx" TargetMode="Externa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4"/>
  <sheetViews>
    <sheetView showGridLines="0" tabSelected="1" workbookViewId="0">
      <selection sqref="A1:B1"/>
    </sheetView>
  </sheetViews>
  <sheetFormatPr baseColWidth="10" defaultRowHeight="15" x14ac:dyDescent="0.25"/>
  <cols>
    <col min="1" max="1" width="70.7109375" style="218" bestFit="1" customWidth="1"/>
    <col min="2" max="3" width="11.42578125" style="218"/>
    <col min="4" max="4" width="20.42578125" style="229" customWidth="1"/>
    <col min="5" max="5" width="167" style="218" bestFit="1" customWidth="1"/>
    <col min="6" max="16384" width="11.42578125" style="218"/>
  </cols>
  <sheetData>
    <row r="1" spans="1:5" ht="20.25" x14ac:dyDescent="0.25">
      <c r="A1" s="368" t="s">
        <v>0</v>
      </c>
      <c r="B1" s="369"/>
      <c r="C1" s="238"/>
      <c r="D1" s="368" t="s">
        <v>317</v>
      </c>
      <c r="E1" s="369"/>
    </row>
    <row r="2" spans="1:5" ht="15.75" thickBot="1" x14ac:dyDescent="0.3">
      <c r="A2" s="234"/>
      <c r="B2" s="235"/>
      <c r="C2" s="238"/>
      <c r="D2" s="230"/>
      <c r="E2" s="231"/>
    </row>
    <row r="3" spans="1:5" ht="29.25" thickBot="1" x14ac:dyDescent="0.3">
      <c r="A3" s="325" t="s">
        <v>454</v>
      </c>
      <c r="B3" s="236"/>
      <c r="C3" s="238"/>
      <c r="D3" s="232" t="s">
        <v>399</v>
      </c>
      <c r="E3" s="219"/>
    </row>
    <row r="4" spans="1:5" ht="17.25" customHeight="1" x14ac:dyDescent="0.25">
      <c r="A4" s="325" t="s">
        <v>455</v>
      </c>
      <c r="B4" s="236"/>
      <c r="C4" s="238"/>
      <c r="D4" s="254" t="s">
        <v>452</v>
      </c>
      <c r="E4" s="219"/>
    </row>
    <row r="5" spans="1:5" ht="21.75" customHeight="1" x14ac:dyDescent="0.25">
      <c r="A5" s="326" t="s">
        <v>456</v>
      </c>
      <c r="B5" s="236"/>
      <c r="C5" s="238"/>
      <c r="D5" s="370" t="s">
        <v>453</v>
      </c>
      <c r="E5" s="371"/>
    </row>
    <row r="6" spans="1:5" ht="14.25" customHeight="1" x14ac:dyDescent="0.25">
      <c r="A6" s="233" t="s">
        <v>1</v>
      </c>
      <c r="B6" s="250" t="s">
        <v>220</v>
      </c>
      <c r="C6" s="238"/>
      <c r="D6" s="311" t="s">
        <v>320</v>
      </c>
      <c r="E6" s="312" t="s">
        <v>482</v>
      </c>
    </row>
    <row r="7" spans="1:5" x14ac:dyDescent="0.25">
      <c r="A7" s="233" t="s">
        <v>2</v>
      </c>
      <c r="B7" s="250" t="s">
        <v>221</v>
      </c>
      <c r="C7" s="238"/>
      <c r="D7" s="311" t="s">
        <v>321</v>
      </c>
      <c r="E7" s="312" t="s">
        <v>483</v>
      </c>
    </row>
    <row r="8" spans="1:5" x14ac:dyDescent="0.25">
      <c r="A8" s="233" t="s">
        <v>3</v>
      </c>
      <c r="B8" s="250" t="s">
        <v>222</v>
      </c>
      <c r="C8" s="238"/>
      <c r="D8" s="311" t="s">
        <v>322</v>
      </c>
      <c r="E8" s="312" t="s">
        <v>484</v>
      </c>
    </row>
    <row r="9" spans="1:5" x14ac:dyDescent="0.25">
      <c r="A9" s="233" t="s">
        <v>4</v>
      </c>
      <c r="B9" s="250" t="s">
        <v>472</v>
      </c>
      <c r="C9" s="238"/>
      <c r="D9" s="311" t="s">
        <v>323</v>
      </c>
      <c r="E9" s="312" t="s">
        <v>485</v>
      </c>
    </row>
    <row r="10" spans="1:5" x14ac:dyDescent="0.25">
      <c r="A10" s="233" t="s">
        <v>223</v>
      </c>
      <c r="B10" s="250" t="s">
        <v>473</v>
      </c>
      <c r="C10" s="238"/>
      <c r="D10" s="311" t="s">
        <v>324</v>
      </c>
      <c r="E10" s="312" t="s">
        <v>486</v>
      </c>
    </row>
    <row r="11" spans="1:5" x14ac:dyDescent="0.25">
      <c r="A11" s="233" t="s">
        <v>5</v>
      </c>
      <c r="B11" s="250" t="s">
        <v>474</v>
      </c>
      <c r="C11" s="238"/>
      <c r="D11" s="311" t="s">
        <v>325</v>
      </c>
      <c r="E11" s="312" t="s">
        <v>487</v>
      </c>
    </row>
    <row r="12" spans="1:5" x14ac:dyDescent="0.25">
      <c r="A12" s="233" t="s">
        <v>6</v>
      </c>
      <c r="B12" s="250" t="s">
        <v>475</v>
      </c>
      <c r="C12" s="238"/>
      <c r="D12" s="311" t="s">
        <v>326</v>
      </c>
      <c r="E12" s="312" t="s">
        <v>488</v>
      </c>
    </row>
    <row r="13" spans="1:5" ht="25.5" x14ac:dyDescent="0.25">
      <c r="A13" s="233" t="s">
        <v>7</v>
      </c>
      <c r="B13" s="250" t="s">
        <v>476</v>
      </c>
      <c r="C13" s="238"/>
      <c r="D13" s="311" t="s">
        <v>327</v>
      </c>
      <c r="E13" s="312" t="s">
        <v>489</v>
      </c>
    </row>
    <row r="14" spans="1:5" ht="25.5" x14ac:dyDescent="0.25">
      <c r="A14" s="233" t="s">
        <v>8</v>
      </c>
      <c r="B14" s="250" t="s">
        <v>477</v>
      </c>
      <c r="C14" s="238"/>
      <c r="D14" s="311" t="s">
        <v>328</v>
      </c>
      <c r="E14" s="312" t="s">
        <v>490</v>
      </c>
    </row>
    <row r="15" spans="1:5" ht="26.25" thickBot="1" x14ac:dyDescent="0.3">
      <c r="A15" s="237" t="s">
        <v>9</v>
      </c>
      <c r="B15" s="251" t="s">
        <v>478</v>
      </c>
      <c r="C15" s="238"/>
      <c r="D15" s="311" t="s">
        <v>329</v>
      </c>
      <c r="E15" s="312" t="s">
        <v>491</v>
      </c>
    </row>
    <row r="16" spans="1:5" ht="25.5" x14ac:dyDescent="0.25">
      <c r="A16" s="238"/>
      <c r="B16" s="238"/>
      <c r="C16" s="238"/>
      <c r="D16" s="311" t="s">
        <v>330</v>
      </c>
      <c r="E16" s="312" t="s">
        <v>492</v>
      </c>
    </row>
    <row r="17" spans="1:5" ht="25.5" x14ac:dyDescent="0.25">
      <c r="A17" s="238"/>
      <c r="B17" s="238"/>
      <c r="C17" s="238"/>
      <c r="D17" s="311" t="s">
        <v>331</v>
      </c>
      <c r="E17" s="312" t="s">
        <v>493</v>
      </c>
    </row>
    <row r="18" spans="1:5" ht="25.5" x14ac:dyDescent="0.25">
      <c r="A18" s="238"/>
      <c r="B18" s="238"/>
      <c r="C18" s="238"/>
      <c r="D18" s="311" t="s">
        <v>332</v>
      </c>
      <c r="E18" s="312" t="s">
        <v>494</v>
      </c>
    </row>
    <row r="19" spans="1:5" x14ac:dyDescent="0.25">
      <c r="A19" s="238"/>
      <c r="B19" s="238"/>
      <c r="C19" s="238"/>
      <c r="D19" s="313" t="s">
        <v>333</v>
      </c>
      <c r="E19" s="314" t="s">
        <v>495</v>
      </c>
    </row>
    <row r="20" spans="1:5" x14ac:dyDescent="0.25">
      <c r="A20" s="238"/>
      <c r="B20" s="238"/>
      <c r="C20" s="238"/>
      <c r="D20" s="313" t="s">
        <v>334</v>
      </c>
      <c r="E20" s="314" t="s">
        <v>496</v>
      </c>
    </row>
    <row r="21" spans="1:5" x14ac:dyDescent="0.25">
      <c r="A21" s="238"/>
      <c r="B21" s="238"/>
      <c r="C21" s="238"/>
      <c r="D21" s="313" t="s">
        <v>335</v>
      </c>
      <c r="E21" s="314" t="s">
        <v>497</v>
      </c>
    </row>
    <row r="22" spans="1:5" x14ac:dyDescent="0.25">
      <c r="A22" s="238"/>
      <c r="B22" s="238"/>
      <c r="C22" s="238"/>
      <c r="D22" s="313" t="s">
        <v>336</v>
      </c>
      <c r="E22" s="314" t="s">
        <v>498</v>
      </c>
    </row>
    <row r="23" spans="1:5" x14ac:dyDescent="0.25">
      <c r="A23" s="238"/>
      <c r="B23" s="238"/>
      <c r="C23" s="238"/>
      <c r="D23" s="313" t="s">
        <v>337</v>
      </c>
      <c r="E23" s="314" t="s">
        <v>499</v>
      </c>
    </row>
    <row r="24" spans="1:5" x14ac:dyDescent="0.25">
      <c r="A24" s="238"/>
      <c r="B24" s="238"/>
      <c r="C24" s="238"/>
      <c r="D24" s="313" t="s">
        <v>338</v>
      </c>
      <c r="E24" s="314" t="s">
        <v>500</v>
      </c>
    </row>
    <row r="25" spans="1:5" x14ac:dyDescent="0.25">
      <c r="A25" s="238"/>
      <c r="B25" s="238"/>
      <c r="C25" s="238"/>
      <c r="D25" s="313" t="s">
        <v>339</v>
      </c>
      <c r="E25" s="314" t="s">
        <v>501</v>
      </c>
    </row>
    <row r="26" spans="1:5" x14ac:dyDescent="0.25">
      <c r="A26" s="238"/>
      <c r="B26" s="238"/>
      <c r="C26" s="238"/>
      <c r="D26" s="313" t="s">
        <v>340</v>
      </c>
      <c r="E26" s="314" t="s">
        <v>502</v>
      </c>
    </row>
    <row r="27" spans="1:5" x14ac:dyDescent="0.25">
      <c r="A27" s="238"/>
      <c r="B27" s="238"/>
      <c r="C27" s="238"/>
      <c r="D27" s="313" t="s">
        <v>341</v>
      </c>
      <c r="E27" s="314" t="s">
        <v>503</v>
      </c>
    </row>
    <row r="28" spans="1:5" x14ac:dyDescent="0.25">
      <c r="A28" s="238"/>
      <c r="B28" s="238"/>
      <c r="C28" s="238"/>
      <c r="D28" s="313" t="s">
        <v>342</v>
      </c>
      <c r="E28" s="314" t="s">
        <v>504</v>
      </c>
    </row>
    <row r="29" spans="1:5" x14ac:dyDescent="0.25">
      <c r="A29" s="238"/>
      <c r="B29" s="238"/>
      <c r="C29" s="238"/>
      <c r="D29" s="313" t="s">
        <v>343</v>
      </c>
      <c r="E29" s="314" t="s">
        <v>505</v>
      </c>
    </row>
    <row r="30" spans="1:5" x14ac:dyDescent="0.25">
      <c r="A30" s="238"/>
      <c r="B30" s="238"/>
      <c r="C30" s="238"/>
      <c r="D30" s="311" t="s">
        <v>344</v>
      </c>
      <c r="E30" s="312" t="s">
        <v>506</v>
      </c>
    </row>
    <row r="31" spans="1:5" x14ac:dyDescent="0.25">
      <c r="A31" s="238"/>
      <c r="B31" s="238"/>
      <c r="C31" s="238"/>
      <c r="D31" s="311" t="s">
        <v>345</v>
      </c>
      <c r="E31" s="312" t="s">
        <v>507</v>
      </c>
    </row>
    <row r="32" spans="1:5" x14ac:dyDescent="0.25">
      <c r="A32" s="238"/>
      <c r="B32" s="238"/>
      <c r="C32" s="238"/>
      <c r="D32" s="311" t="s">
        <v>346</v>
      </c>
      <c r="E32" s="312" t="s">
        <v>508</v>
      </c>
    </row>
    <row r="33" spans="1:5" x14ac:dyDescent="0.25">
      <c r="A33" s="238"/>
      <c r="B33" s="238"/>
      <c r="C33" s="238"/>
      <c r="D33" s="311" t="s">
        <v>347</v>
      </c>
      <c r="E33" s="312" t="s">
        <v>509</v>
      </c>
    </row>
    <row r="34" spans="1:5" x14ac:dyDescent="0.25">
      <c r="A34" s="238"/>
      <c r="B34" s="238"/>
      <c r="C34" s="238"/>
      <c r="D34" s="313" t="s">
        <v>348</v>
      </c>
      <c r="E34" s="314" t="s">
        <v>510</v>
      </c>
    </row>
    <row r="35" spans="1:5" x14ac:dyDescent="0.25">
      <c r="A35" s="238"/>
      <c r="B35" s="238"/>
      <c r="C35" s="238"/>
      <c r="D35" s="313" t="s">
        <v>349</v>
      </c>
      <c r="E35" s="314" t="s">
        <v>511</v>
      </c>
    </row>
    <row r="36" spans="1:5" x14ac:dyDescent="0.25">
      <c r="A36" s="238"/>
      <c r="B36" s="238"/>
      <c r="C36" s="238"/>
      <c r="D36" s="313" t="s">
        <v>350</v>
      </c>
      <c r="E36" s="314" t="s">
        <v>512</v>
      </c>
    </row>
    <row r="37" spans="1:5" ht="25.5" x14ac:dyDescent="0.25">
      <c r="A37" s="238"/>
      <c r="B37" s="238"/>
      <c r="C37" s="238"/>
      <c r="D37" s="313" t="s">
        <v>351</v>
      </c>
      <c r="E37" s="314" t="s">
        <v>513</v>
      </c>
    </row>
    <row r="38" spans="1:5" ht="25.5" x14ac:dyDescent="0.25">
      <c r="A38" s="238"/>
      <c r="B38" s="238"/>
      <c r="C38" s="238"/>
      <c r="D38" s="313" t="s">
        <v>352</v>
      </c>
      <c r="E38" s="314" t="s">
        <v>514</v>
      </c>
    </row>
    <row r="39" spans="1:5" ht="25.5" x14ac:dyDescent="0.25">
      <c r="A39" s="238"/>
      <c r="B39" s="238"/>
      <c r="C39" s="238"/>
      <c r="D39" s="313" t="s">
        <v>353</v>
      </c>
      <c r="E39" s="314" t="s">
        <v>515</v>
      </c>
    </row>
    <row r="40" spans="1:5" ht="25.5" x14ac:dyDescent="0.25">
      <c r="A40" s="238"/>
      <c r="B40" s="238"/>
      <c r="C40" s="238"/>
      <c r="D40" s="313" t="s">
        <v>354</v>
      </c>
      <c r="E40" s="314" t="s">
        <v>516</v>
      </c>
    </row>
    <row r="41" spans="1:5" ht="25.5" x14ac:dyDescent="0.25">
      <c r="A41" s="238"/>
      <c r="B41" s="238"/>
      <c r="C41" s="238"/>
      <c r="D41" s="313" t="s">
        <v>355</v>
      </c>
      <c r="E41" s="314" t="s">
        <v>517</v>
      </c>
    </row>
    <row r="42" spans="1:5" x14ac:dyDescent="0.25">
      <c r="A42" s="238"/>
      <c r="B42" s="238"/>
      <c r="C42" s="238"/>
      <c r="D42" s="313" t="s">
        <v>356</v>
      </c>
      <c r="E42" s="312" t="s">
        <v>518</v>
      </c>
    </row>
    <row r="43" spans="1:5" x14ac:dyDescent="0.25">
      <c r="A43" s="238"/>
      <c r="B43" s="238"/>
      <c r="C43" s="238"/>
      <c r="D43" s="313" t="s">
        <v>357</v>
      </c>
      <c r="E43" s="312" t="s">
        <v>519</v>
      </c>
    </row>
    <row r="44" spans="1:5" x14ac:dyDescent="0.25">
      <c r="A44" s="238"/>
      <c r="B44" s="238"/>
      <c r="C44" s="238"/>
      <c r="D44" s="313" t="s">
        <v>358</v>
      </c>
      <c r="E44" s="312" t="s">
        <v>520</v>
      </c>
    </row>
    <row r="45" spans="1:5" ht="25.5" x14ac:dyDescent="0.25">
      <c r="A45" s="238"/>
      <c r="B45" s="238"/>
      <c r="C45" s="238"/>
      <c r="D45" s="313" t="s">
        <v>359</v>
      </c>
      <c r="E45" s="312" t="s">
        <v>521</v>
      </c>
    </row>
    <row r="46" spans="1:5" ht="25.5" x14ac:dyDescent="0.25">
      <c r="A46" s="238"/>
      <c r="B46" s="238"/>
      <c r="C46" s="238"/>
      <c r="D46" s="313" t="s">
        <v>360</v>
      </c>
      <c r="E46" s="312" t="s">
        <v>522</v>
      </c>
    </row>
    <row r="47" spans="1:5" ht="25.5" x14ac:dyDescent="0.25">
      <c r="A47" s="238"/>
      <c r="B47" s="238"/>
      <c r="C47" s="238"/>
      <c r="D47" s="313" t="s">
        <v>361</v>
      </c>
      <c r="E47" s="312" t="s">
        <v>523</v>
      </c>
    </row>
    <row r="48" spans="1:5" ht="25.5" x14ac:dyDescent="0.25">
      <c r="A48" s="238"/>
      <c r="B48" s="238"/>
      <c r="C48" s="238"/>
      <c r="D48" s="313" t="s">
        <v>362</v>
      </c>
      <c r="E48" s="312" t="s">
        <v>524</v>
      </c>
    </row>
    <row r="49" spans="1:5" ht="25.5" x14ac:dyDescent="0.25">
      <c r="A49" s="238"/>
      <c r="B49" s="238"/>
      <c r="C49" s="238"/>
      <c r="D49" s="313" t="s">
        <v>363</v>
      </c>
      <c r="E49" s="312" t="s">
        <v>525</v>
      </c>
    </row>
    <row r="50" spans="1:5" x14ac:dyDescent="0.25">
      <c r="A50" s="238"/>
      <c r="B50" s="238"/>
      <c r="C50" s="238"/>
      <c r="D50" s="313" t="s">
        <v>364</v>
      </c>
      <c r="E50" s="314" t="s">
        <v>526</v>
      </c>
    </row>
    <row r="51" spans="1:5" x14ac:dyDescent="0.25">
      <c r="A51" s="238"/>
      <c r="B51" s="238"/>
      <c r="C51" s="238"/>
      <c r="D51" s="313" t="s">
        <v>365</v>
      </c>
      <c r="E51" s="314" t="s">
        <v>527</v>
      </c>
    </row>
    <row r="52" spans="1:5" x14ac:dyDescent="0.25">
      <c r="A52" s="238"/>
      <c r="B52" s="238"/>
      <c r="C52" s="238"/>
      <c r="D52" s="313" t="s">
        <v>366</v>
      </c>
      <c r="E52" s="314" t="s">
        <v>528</v>
      </c>
    </row>
    <row r="53" spans="1:5" ht="25.5" x14ac:dyDescent="0.25">
      <c r="A53" s="238"/>
      <c r="B53" s="238"/>
      <c r="C53" s="238"/>
      <c r="D53" s="313" t="s">
        <v>367</v>
      </c>
      <c r="E53" s="314" t="s">
        <v>529</v>
      </c>
    </row>
    <row r="54" spans="1:5" ht="25.5" x14ac:dyDescent="0.25">
      <c r="A54" s="238"/>
      <c r="B54" s="238"/>
      <c r="C54" s="238"/>
      <c r="D54" s="313" t="s">
        <v>368</v>
      </c>
      <c r="E54" s="314" t="s">
        <v>530</v>
      </c>
    </row>
    <row r="55" spans="1:5" ht="25.5" x14ac:dyDescent="0.25">
      <c r="A55" s="238"/>
      <c r="B55" s="238"/>
      <c r="C55" s="238"/>
      <c r="D55" s="313" t="s">
        <v>369</v>
      </c>
      <c r="E55" s="314" t="s">
        <v>531</v>
      </c>
    </row>
    <row r="56" spans="1:5" ht="25.5" x14ac:dyDescent="0.25">
      <c r="A56" s="238"/>
      <c r="B56" s="238"/>
      <c r="C56" s="238"/>
      <c r="D56" s="313" t="s">
        <v>370</v>
      </c>
      <c r="E56" s="314" t="s">
        <v>532</v>
      </c>
    </row>
    <row r="57" spans="1:5" ht="25.5" x14ac:dyDescent="0.25">
      <c r="A57" s="238"/>
      <c r="B57" s="238"/>
      <c r="C57" s="238"/>
      <c r="D57" s="313" t="s">
        <v>371</v>
      </c>
      <c r="E57" s="314" t="s">
        <v>533</v>
      </c>
    </row>
    <row r="58" spans="1:5" x14ac:dyDescent="0.25">
      <c r="A58" s="238"/>
      <c r="B58" s="238"/>
      <c r="C58" s="238"/>
      <c r="D58" s="313" t="s">
        <v>372</v>
      </c>
      <c r="E58" s="312" t="s">
        <v>534</v>
      </c>
    </row>
    <row r="59" spans="1:5" x14ac:dyDescent="0.25">
      <c r="A59" s="238"/>
      <c r="B59" s="238"/>
      <c r="C59" s="238"/>
      <c r="D59" s="313" t="s">
        <v>373</v>
      </c>
      <c r="E59" s="312" t="s">
        <v>535</v>
      </c>
    </row>
    <row r="60" spans="1:5" x14ac:dyDescent="0.25">
      <c r="A60" s="238"/>
      <c r="B60" s="238"/>
      <c r="C60" s="238"/>
      <c r="D60" s="313" t="s">
        <v>374</v>
      </c>
      <c r="E60" s="312" t="s">
        <v>536</v>
      </c>
    </row>
    <row r="61" spans="1:5" ht="25.5" x14ac:dyDescent="0.25">
      <c r="A61" s="238"/>
      <c r="B61" s="238"/>
      <c r="C61" s="238"/>
      <c r="D61" s="313" t="s">
        <v>375</v>
      </c>
      <c r="E61" s="312" t="s">
        <v>537</v>
      </c>
    </row>
    <row r="62" spans="1:5" ht="25.5" x14ac:dyDescent="0.25">
      <c r="A62" s="238"/>
      <c r="B62" s="238"/>
      <c r="C62" s="238"/>
      <c r="D62" s="313" t="s">
        <v>376</v>
      </c>
      <c r="E62" s="312" t="s">
        <v>538</v>
      </c>
    </row>
    <row r="63" spans="1:5" ht="25.5" x14ac:dyDescent="0.25">
      <c r="A63" s="238"/>
      <c r="B63" s="238"/>
      <c r="C63" s="238"/>
      <c r="D63" s="313" t="s">
        <v>377</v>
      </c>
      <c r="E63" s="312" t="s">
        <v>539</v>
      </c>
    </row>
    <row r="64" spans="1:5" ht="25.5" x14ac:dyDescent="0.25">
      <c r="A64" s="238"/>
      <c r="B64" s="238"/>
      <c r="C64" s="238"/>
      <c r="D64" s="313" t="s">
        <v>378</v>
      </c>
      <c r="E64" s="312" t="s">
        <v>540</v>
      </c>
    </row>
    <row r="65" spans="1:5" ht="25.5" x14ac:dyDescent="0.25">
      <c r="A65" s="238"/>
      <c r="B65" s="238"/>
      <c r="C65" s="238"/>
      <c r="D65" s="313" t="s">
        <v>379</v>
      </c>
      <c r="E65" s="312" t="s">
        <v>541</v>
      </c>
    </row>
    <row r="66" spans="1:5" x14ac:dyDescent="0.25">
      <c r="A66" s="238"/>
      <c r="B66" s="238"/>
      <c r="C66" s="238"/>
      <c r="D66" s="313" t="s">
        <v>380</v>
      </c>
      <c r="E66" s="314" t="s">
        <v>542</v>
      </c>
    </row>
    <row r="67" spans="1:5" x14ac:dyDescent="0.25">
      <c r="A67" s="238"/>
      <c r="B67" s="238"/>
      <c r="C67" s="238"/>
      <c r="D67" s="313" t="s">
        <v>381</v>
      </c>
      <c r="E67" s="314" t="s">
        <v>543</v>
      </c>
    </row>
    <row r="68" spans="1:5" x14ac:dyDescent="0.25">
      <c r="A68" s="238"/>
      <c r="B68" s="238"/>
      <c r="C68" s="238"/>
      <c r="D68" s="313" t="s">
        <v>382</v>
      </c>
      <c r="E68" s="314" t="s">
        <v>544</v>
      </c>
    </row>
    <row r="69" spans="1:5" ht="25.5" x14ac:dyDescent="0.25">
      <c r="A69" s="238"/>
      <c r="B69" s="238"/>
      <c r="C69" s="238"/>
      <c r="D69" s="313" t="s">
        <v>383</v>
      </c>
      <c r="E69" s="314" t="s">
        <v>545</v>
      </c>
    </row>
    <row r="70" spans="1:5" ht="25.5" x14ac:dyDescent="0.25">
      <c r="A70" s="238"/>
      <c r="B70" s="238"/>
      <c r="C70" s="238"/>
      <c r="D70" s="313" t="s">
        <v>384</v>
      </c>
      <c r="E70" s="314" t="s">
        <v>546</v>
      </c>
    </row>
    <row r="71" spans="1:5" ht="25.5" x14ac:dyDescent="0.25">
      <c r="A71" s="238"/>
      <c r="B71" s="238"/>
      <c r="C71" s="238"/>
      <c r="D71" s="313" t="s">
        <v>385</v>
      </c>
      <c r="E71" s="314" t="s">
        <v>547</v>
      </c>
    </row>
    <row r="72" spans="1:5" ht="25.5" x14ac:dyDescent="0.25">
      <c r="A72" s="238"/>
      <c r="B72" s="238"/>
      <c r="C72" s="238"/>
      <c r="D72" s="313" t="s">
        <v>386</v>
      </c>
      <c r="E72" s="314" t="s">
        <v>548</v>
      </c>
    </row>
    <row r="73" spans="1:5" ht="25.5" x14ac:dyDescent="0.25">
      <c r="A73" s="238"/>
      <c r="B73" s="238"/>
      <c r="C73" s="238"/>
      <c r="D73" s="313" t="s">
        <v>387</v>
      </c>
      <c r="E73" s="314" t="s">
        <v>549</v>
      </c>
    </row>
    <row r="74" spans="1:5" x14ac:dyDescent="0.25">
      <c r="A74" s="238"/>
      <c r="B74" s="238"/>
      <c r="C74" s="238"/>
      <c r="D74" s="313" t="s">
        <v>388</v>
      </c>
      <c r="E74" s="312" t="s">
        <v>550</v>
      </c>
    </row>
    <row r="75" spans="1:5" x14ac:dyDescent="0.25">
      <c r="A75" s="238"/>
      <c r="B75" s="238"/>
      <c r="C75" s="238"/>
      <c r="D75" s="313" t="s">
        <v>389</v>
      </c>
      <c r="E75" s="312" t="s">
        <v>551</v>
      </c>
    </row>
    <row r="76" spans="1:5" x14ac:dyDescent="0.25">
      <c r="A76" s="238"/>
      <c r="B76" s="238"/>
      <c r="C76" s="238"/>
      <c r="D76" s="313" t="s">
        <v>390</v>
      </c>
      <c r="E76" s="312" t="s">
        <v>552</v>
      </c>
    </row>
    <row r="77" spans="1:5" ht="25.5" x14ac:dyDescent="0.25">
      <c r="A77" s="238"/>
      <c r="B77" s="238"/>
      <c r="C77" s="238"/>
      <c r="D77" s="313" t="s">
        <v>391</v>
      </c>
      <c r="E77" s="312" t="s">
        <v>553</v>
      </c>
    </row>
    <row r="78" spans="1:5" ht="25.5" x14ac:dyDescent="0.25">
      <c r="A78" s="238"/>
      <c r="B78" s="238"/>
      <c r="C78" s="238"/>
      <c r="D78" s="313" t="s">
        <v>392</v>
      </c>
      <c r="E78" s="312" t="s">
        <v>554</v>
      </c>
    </row>
    <row r="79" spans="1:5" ht="25.5" x14ac:dyDescent="0.25">
      <c r="A79" s="238"/>
      <c r="B79" s="238"/>
      <c r="C79" s="238"/>
      <c r="D79" s="313" t="s">
        <v>393</v>
      </c>
      <c r="E79" s="312" t="s">
        <v>555</v>
      </c>
    </row>
    <row r="80" spans="1:5" ht="25.5" x14ac:dyDescent="0.25">
      <c r="A80" s="238"/>
      <c r="B80" s="238"/>
      <c r="C80" s="238"/>
      <c r="D80" s="313" t="s">
        <v>394</v>
      </c>
      <c r="E80" s="312" t="s">
        <v>556</v>
      </c>
    </row>
    <row r="81" spans="1:5" ht="25.5" x14ac:dyDescent="0.25">
      <c r="A81" s="238"/>
      <c r="B81" s="238"/>
      <c r="C81" s="238"/>
      <c r="D81" s="313" t="s">
        <v>395</v>
      </c>
      <c r="E81" s="312" t="s">
        <v>557</v>
      </c>
    </row>
    <row r="82" spans="1:5" x14ac:dyDescent="0.25">
      <c r="A82" s="238"/>
      <c r="B82" s="238"/>
      <c r="C82" s="238"/>
      <c r="D82" s="313" t="s">
        <v>396</v>
      </c>
      <c r="E82" s="314" t="s">
        <v>558</v>
      </c>
    </row>
    <row r="83" spans="1:5" x14ac:dyDescent="0.25">
      <c r="A83" s="238"/>
      <c r="B83" s="238"/>
      <c r="C83" s="238"/>
      <c r="D83" s="313" t="s">
        <v>397</v>
      </c>
      <c r="E83" s="314" t="s">
        <v>559</v>
      </c>
    </row>
    <row r="84" spans="1:5" ht="15.75" thickBot="1" x14ac:dyDescent="0.3">
      <c r="A84" s="238"/>
      <c r="B84" s="238"/>
      <c r="C84" s="238"/>
      <c r="D84" s="316" t="s">
        <v>398</v>
      </c>
      <c r="E84" s="315" t="s">
        <v>560</v>
      </c>
    </row>
  </sheetData>
  <mergeCells count="3">
    <mergeCell ref="D1:E1"/>
    <mergeCell ref="A1:B1"/>
    <mergeCell ref="D5:E5"/>
  </mergeCells>
  <hyperlinks>
    <hyperlink ref="D6" location="'C1'!A1" display="C1"/>
    <hyperlink ref="D7" location="'C2'!A1" display="C2"/>
    <hyperlink ref="D8" location="'C3-C4'!A1" display="C3"/>
    <hyperlink ref="D9" location="'C3-C4'!A47" display="C4"/>
    <hyperlink ref="D10" location="'C5-C6'!A1" display="C5"/>
    <hyperlink ref="D11" location="'C5-C6'!A31" display="C6"/>
    <hyperlink ref="D12" location="'C7'!A1" display="C7"/>
    <hyperlink ref="D13" location="'C8,C10,C12'!A1" display="C8"/>
    <hyperlink ref="D14" location="'C9,C11,C13'!A1" display="C9"/>
    <hyperlink ref="D15" location="'C8,C10,C12'!A46" display="C10"/>
    <hyperlink ref="D16" location="'C9,C11,C13'!A47" display="C11"/>
    <hyperlink ref="D17" location="'C8,C10,C12'!A91" display="C12"/>
    <hyperlink ref="D18" location="'C9,C11,C13'!A91" display="C13"/>
    <hyperlink ref="D19" location="'C14-C17'!A1" display="C14"/>
    <hyperlink ref="D20" location="'C14-C17'!A30" display="C15"/>
    <hyperlink ref="D21" location="'C14-C17'!A81" display="C16"/>
    <hyperlink ref="D22" location="'C14-C17'!A131" display="C17"/>
    <hyperlink ref="D23" location="'C18'!A1" display="C18"/>
    <hyperlink ref="D24" location="'C19-24'!A1" display="C19"/>
    <hyperlink ref="D25" location="'C19-24'!AD2" display="C20"/>
    <hyperlink ref="D26" location="'C19-24'!A47" display="C21"/>
    <hyperlink ref="D27" location="'C19-24'!AD44" display="C22"/>
    <hyperlink ref="D28" location="'C19-24'!A94" display="C23"/>
    <hyperlink ref="D29" location="'C19-24'!AD91" display="C24"/>
    <hyperlink ref="D30" location="'C25'!A1" display="C25"/>
    <hyperlink ref="D31" location="'C26-C28'!A1" display="C26"/>
    <hyperlink ref="D32:D33" r:id="rId1" location="'C26-C28'!A1" display="C26"/>
    <hyperlink ref="D32" location="'C26-C28'!A34" display="C27"/>
    <hyperlink ref="D33" location="'C26-C28'!A67" display="C28"/>
    <hyperlink ref="D34:D35" r:id="rId2" location="'C26-C28'!A1" display="C26"/>
    <hyperlink ref="D34" location="'C29'!A1" display="C29"/>
    <hyperlink ref="D4" location="PORTADA!A1" display="PORTADA"/>
    <hyperlink ref="D5:E5" location="FUNCIONARIOS!A1" display="FUNCIONARIOS QUE PARTICIPARON EN LA PUBLICACIÓN"/>
    <hyperlink ref="D35" location="'C30-31'!A1" display="C30"/>
    <hyperlink ref="D36" location="'C30-31'!A51" display="C31"/>
    <hyperlink ref="D37" location="'C32'!A1" display="C32"/>
    <hyperlink ref="D38" location="'C33-36'!A1" display="C33"/>
    <hyperlink ref="D39" location="'C33-36'!AD5" display="C34"/>
    <hyperlink ref="D40" location="'C33-36'!A49" display="C35"/>
    <hyperlink ref="D41" location="'C33-36'!AD49" display="C36"/>
    <hyperlink ref="D42" location="'C37'!A1" display="C37"/>
    <hyperlink ref="D43" location="'C38-39'!A1" display="C38"/>
    <hyperlink ref="D44" location="'C38-39'!A52" display="C39"/>
    <hyperlink ref="D45" location="'C40'!A1" display="C40"/>
    <hyperlink ref="D46" location="'C41-44'!A1" display="C41"/>
    <hyperlink ref="D47" location="'C41-44'!AD3" display="C42"/>
    <hyperlink ref="D49" location="'C41-44'!AD49" display="C44"/>
    <hyperlink ref="D48" location="'C41-44'!A49" display="C43"/>
    <hyperlink ref="D50" location="'C45'!A1" display="C45"/>
    <hyperlink ref="D51" location="'C46-47'!A1" display="C46"/>
    <hyperlink ref="D52" location="'C46-47'!A52" display="C47"/>
    <hyperlink ref="D53" location="'C48'!A1" display="C48"/>
    <hyperlink ref="D54" location="'C49-52'!A1" display="C49"/>
    <hyperlink ref="D55" location="'C49-52'!AD3" display="C50"/>
    <hyperlink ref="D56" location="'C49-52'!A49" display="C51"/>
    <hyperlink ref="D57" location="'C49-52'!AD49" display="C52"/>
    <hyperlink ref="D58" location="'C53'!A1" display="C53"/>
    <hyperlink ref="D59" location="'C54-55'!A1" display="C54"/>
    <hyperlink ref="D60" location="'C54-55'!A52" display="C55"/>
    <hyperlink ref="D61" location="'C56'!A1" display="C56"/>
    <hyperlink ref="D62" location="'C57-60'!A1" display="C57"/>
    <hyperlink ref="D63" location="'C57-60'!AD3" display="C58"/>
    <hyperlink ref="D64" location="'C57-60'!A49" display="C59"/>
    <hyperlink ref="D65" location="'C57-60'!AD49" display="C60"/>
    <hyperlink ref="D66" location="'C61'!A1" display="C61"/>
    <hyperlink ref="D67" location="'C62-63'!A1" display="C62"/>
    <hyperlink ref="D68" location="'C62-63'!A53" display="C63"/>
    <hyperlink ref="D69" location="'C64'!A1" display="C64"/>
    <hyperlink ref="D70" location="'C65-68'!A1" display="C65"/>
    <hyperlink ref="D71" location="'C65-68'!AD3" display="C66"/>
    <hyperlink ref="D72" location="'C65-68'!A49" display="C67"/>
    <hyperlink ref="D73" location="'C65-68'!AD49" display="C68"/>
    <hyperlink ref="D74" location="'C69'!A1" display="C69"/>
    <hyperlink ref="D75" location="'C70-71'!A1" display="C70"/>
    <hyperlink ref="D76" location="'C70-71'!A53" display="C71"/>
    <hyperlink ref="D77" location="'C72'!A1" display="C72"/>
    <hyperlink ref="D82" location="'C77'!A1" display="C77"/>
    <hyperlink ref="D83" location="'C78'!A1" display="C78"/>
    <hyperlink ref="D84" location="'C79'!A1" display="C79"/>
    <hyperlink ref="D78" location="'C73-76'!A1" display="C73"/>
    <hyperlink ref="D79" location="'C73-76'!AD3" display="C74"/>
    <hyperlink ref="D80" location="'C73-76'!A49" display="C75"/>
    <hyperlink ref="D81" location="'C73-76'!AD49" display="C76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297"/>
  <sheetViews>
    <sheetView zoomScaleNormal="100" zoomScaleSheetLayoutView="100" workbookViewId="0">
      <selection activeCell="X92" sqref="X92:Y93"/>
    </sheetView>
  </sheetViews>
  <sheetFormatPr baseColWidth="10" defaultRowHeight="12.75" x14ac:dyDescent="0.25"/>
  <cols>
    <col min="1" max="1" width="22.28515625" style="42" customWidth="1"/>
    <col min="2" max="22" width="5.5703125" style="46" bestFit="1" customWidth="1"/>
    <col min="23" max="260" width="11.42578125" style="46"/>
    <col min="261" max="261" width="29.140625" style="46" customWidth="1"/>
    <col min="262" max="277" width="8.42578125" style="46" customWidth="1"/>
    <col min="278" max="516" width="11.42578125" style="46"/>
    <col min="517" max="517" width="29.140625" style="46" customWidth="1"/>
    <col min="518" max="533" width="8.42578125" style="46" customWidth="1"/>
    <col min="534" max="772" width="11.42578125" style="46"/>
    <col min="773" max="773" width="29.140625" style="46" customWidth="1"/>
    <col min="774" max="789" width="8.42578125" style="46" customWidth="1"/>
    <col min="790" max="1028" width="11.42578125" style="46"/>
    <col min="1029" max="1029" width="29.140625" style="46" customWidth="1"/>
    <col min="1030" max="1045" width="8.42578125" style="46" customWidth="1"/>
    <col min="1046" max="1284" width="11.42578125" style="46"/>
    <col min="1285" max="1285" width="29.140625" style="46" customWidth="1"/>
    <col min="1286" max="1301" width="8.42578125" style="46" customWidth="1"/>
    <col min="1302" max="1540" width="11.42578125" style="46"/>
    <col min="1541" max="1541" width="29.140625" style="46" customWidth="1"/>
    <col min="1542" max="1557" width="8.42578125" style="46" customWidth="1"/>
    <col min="1558" max="1796" width="11.42578125" style="46"/>
    <col min="1797" max="1797" width="29.140625" style="46" customWidth="1"/>
    <col min="1798" max="1813" width="8.42578125" style="46" customWidth="1"/>
    <col min="1814" max="2052" width="11.42578125" style="46"/>
    <col min="2053" max="2053" width="29.140625" style="46" customWidth="1"/>
    <col min="2054" max="2069" width="8.42578125" style="46" customWidth="1"/>
    <col min="2070" max="2308" width="11.42578125" style="46"/>
    <col min="2309" max="2309" width="29.140625" style="46" customWidth="1"/>
    <col min="2310" max="2325" width="8.42578125" style="46" customWidth="1"/>
    <col min="2326" max="2564" width="11.42578125" style="46"/>
    <col min="2565" max="2565" width="29.140625" style="46" customWidth="1"/>
    <col min="2566" max="2581" width="8.42578125" style="46" customWidth="1"/>
    <col min="2582" max="2820" width="11.42578125" style="46"/>
    <col min="2821" max="2821" width="29.140625" style="46" customWidth="1"/>
    <col min="2822" max="2837" width="8.42578125" style="46" customWidth="1"/>
    <col min="2838" max="3076" width="11.42578125" style="46"/>
    <col min="3077" max="3077" width="29.140625" style="46" customWidth="1"/>
    <col min="3078" max="3093" width="8.42578125" style="46" customWidth="1"/>
    <col min="3094" max="3332" width="11.42578125" style="46"/>
    <col min="3333" max="3333" width="29.140625" style="46" customWidth="1"/>
    <col min="3334" max="3349" width="8.42578125" style="46" customWidth="1"/>
    <col min="3350" max="3588" width="11.42578125" style="46"/>
    <col min="3589" max="3589" width="29.140625" style="46" customWidth="1"/>
    <col min="3590" max="3605" width="8.42578125" style="46" customWidth="1"/>
    <col min="3606" max="3844" width="11.42578125" style="46"/>
    <col min="3845" max="3845" width="29.140625" style="46" customWidth="1"/>
    <col min="3846" max="3861" width="8.42578125" style="46" customWidth="1"/>
    <col min="3862" max="4100" width="11.42578125" style="46"/>
    <col min="4101" max="4101" width="29.140625" style="46" customWidth="1"/>
    <col min="4102" max="4117" width="8.42578125" style="46" customWidth="1"/>
    <col min="4118" max="4356" width="11.42578125" style="46"/>
    <col min="4357" max="4357" width="29.140625" style="46" customWidth="1"/>
    <col min="4358" max="4373" width="8.42578125" style="46" customWidth="1"/>
    <col min="4374" max="4612" width="11.42578125" style="46"/>
    <col min="4613" max="4613" width="29.140625" style="46" customWidth="1"/>
    <col min="4614" max="4629" width="8.42578125" style="46" customWidth="1"/>
    <col min="4630" max="4868" width="11.42578125" style="46"/>
    <col min="4869" max="4869" width="29.140625" style="46" customWidth="1"/>
    <col min="4870" max="4885" width="8.42578125" style="46" customWidth="1"/>
    <col min="4886" max="5124" width="11.42578125" style="46"/>
    <col min="5125" max="5125" width="29.140625" style="46" customWidth="1"/>
    <col min="5126" max="5141" width="8.42578125" style="46" customWidth="1"/>
    <col min="5142" max="5380" width="11.42578125" style="46"/>
    <col min="5381" max="5381" width="29.140625" style="46" customWidth="1"/>
    <col min="5382" max="5397" width="8.42578125" style="46" customWidth="1"/>
    <col min="5398" max="5636" width="11.42578125" style="46"/>
    <col min="5637" max="5637" width="29.140625" style="46" customWidth="1"/>
    <col min="5638" max="5653" width="8.42578125" style="46" customWidth="1"/>
    <col min="5654" max="5892" width="11.42578125" style="46"/>
    <col min="5893" max="5893" width="29.140625" style="46" customWidth="1"/>
    <col min="5894" max="5909" width="8.42578125" style="46" customWidth="1"/>
    <col min="5910" max="6148" width="11.42578125" style="46"/>
    <col min="6149" max="6149" width="29.140625" style="46" customWidth="1"/>
    <col min="6150" max="6165" width="8.42578125" style="46" customWidth="1"/>
    <col min="6166" max="6404" width="11.42578125" style="46"/>
    <col min="6405" max="6405" width="29.140625" style="46" customWidth="1"/>
    <col min="6406" max="6421" width="8.42578125" style="46" customWidth="1"/>
    <col min="6422" max="6660" width="11.42578125" style="46"/>
    <col min="6661" max="6661" width="29.140625" style="46" customWidth="1"/>
    <col min="6662" max="6677" width="8.42578125" style="46" customWidth="1"/>
    <col min="6678" max="6916" width="11.42578125" style="46"/>
    <col min="6917" max="6917" width="29.140625" style="46" customWidth="1"/>
    <col min="6918" max="6933" width="8.42578125" style="46" customWidth="1"/>
    <col min="6934" max="7172" width="11.42578125" style="46"/>
    <col min="7173" max="7173" width="29.140625" style="46" customWidth="1"/>
    <col min="7174" max="7189" width="8.42578125" style="46" customWidth="1"/>
    <col min="7190" max="7428" width="11.42578125" style="46"/>
    <col min="7429" max="7429" width="29.140625" style="46" customWidth="1"/>
    <col min="7430" max="7445" width="8.42578125" style="46" customWidth="1"/>
    <col min="7446" max="7684" width="11.42578125" style="46"/>
    <col min="7685" max="7685" width="29.140625" style="46" customWidth="1"/>
    <col min="7686" max="7701" width="8.42578125" style="46" customWidth="1"/>
    <col min="7702" max="7940" width="11.42578125" style="46"/>
    <col min="7941" max="7941" width="29.140625" style="46" customWidth="1"/>
    <col min="7942" max="7957" width="8.42578125" style="46" customWidth="1"/>
    <col min="7958" max="8196" width="11.42578125" style="46"/>
    <col min="8197" max="8197" width="29.140625" style="46" customWidth="1"/>
    <col min="8198" max="8213" width="8.42578125" style="46" customWidth="1"/>
    <col min="8214" max="8452" width="11.42578125" style="46"/>
    <col min="8453" max="8453" width="29.140625" style="46" customWidth="1"/>
    <col min="8454" max="8469" width="8.42578125" style="46" customWidth="1"/>
    <col min="8470" max="8708" width="11.42578125" style="46"/>
    <col min="8709" max="8709" width="29.140625" style="46" customWidth="1"/>
    <col min="8710" max="8725" width="8.42578125" style="46" customWidth="1"/>
    <col min="8726" max="8964" width="11.42578125" style="46"/>
    <col min="8965" max="8965" width="29.140625" style="46" customWidth="1"/>
    <col min="8966" max="8981" width="8.42578125" style="46" customWidth="1"/>
    <col min="8982" max="9220" width="11.42578125" style="46"/>
    <col min="9221" max="9221" width="29.140625" style="46" customWidth="1"/>
    <col min="9222" max="9237" width="8.42578125" style="46" customWidth="1"/>
    <col min="9238" max="9476" width="11.42578125" style="46"/>
    <col min="9477" max="9477" width="29.140625" style="46" customWidth="1"/>
    <col min="9478" max="9493" width="8.42578125" style="46" customWidth="1"/>
    <col min="9494" max="9732" width="11.42578125" style="46"/>
    <col min="9733" max="9733" width="29.140625" style="46" customWidth="1"/>
    <col min="9734" max="9749" width="8.42578125" style="46" customWidth="1"/>
    <col min="9750" max="9988" width="11.42578125" style="46"/>
    <col min="9989" max="9989" width="29.140625" style="46" customWidth="1"/>
    <col min="9990" max="10005" width="8.42578125" style="46" customWidth="1"/>
    <col min="10006" max="10244" width="11.42578125" style="46"/>
    <col min="10245" max="10245" width="29.140625" style="46" customWidth="1"/>
    <col min="10246" max="10261" width="8.42578125" style="46" customWidth="1"/>
    <col min="10262" max="10500" width="11.42578125" style="46"/>
    <col min="10501" max="10501" width="29.140625" style="46" customWidth="1"/>
    <col min="10502" max="10517" width="8.42578125" style="46" customWidth="1"/>
    <col min="10518" max="10756" width="11.42578125" style="46"/>
    <col min="10757" max="10757" width="29.140625" style="46" customWidth="1"/>
    <col min="10758" max="10773" width="8.42578125" style="46" customWidth="1"/>
    <col min="10774" max="11012" width="11.42578125" style="46"/>
    <col min="11013" max="11013" width="29.140625" style="46" customWidth="1"/>
    <col min="11014" max="11029" width="8.42578125" style="46" customWidth="1"/>
    <col min="11030" max="11268" width="11.42578125" style="46"/>
    <col min="11269" max="11269" width="29.140625" style="46" customWidth="1"/>
    <col min="11270" max="11285" width="8.42578125" style="46" customWidth="1"/>
    <col min="11286" max="11524" width="11.42578125" style="46"/>
    <col min="11525" max="11525" width="29.140625" style="46" customWidth="1"/>
    <col min="11526" max="11541" width="8.42578125" style="46" customWidth="1"/>
    <col min="11542" max="11780" width="11.42578125" style="46"/>
    <col min="11781" max="11781" width="29.140625" style="46" customWidth="1"/>
    <col min="11782" max="11797" width="8.42578125" style="46" customWidth="1"/>
    <col min="11798" max="12036" width="11.42578125" style="46"/>
    <col min="12037" max="12037" width="29.140625" style="46" customWidth="1"/>
    <col min="12038" max="12053" width="8.42578125" style="46" customWidth="1"/>
    <col min="12054" max="12292" width="11.42578125" style="46"/>
    <col min="12293" max="12293" width="29.140625" style="46" customWidth="1"/>
    <col min="12294" max="12309" width="8.42578125" style="46" customWidth="1"/>
    <col min="12310" max="12548" width="11.42578125" style="46"/>
    <col min="12549" max="12549" width="29.140625" style="46" customWidth="1"/>
    <col min="12550" max="12565" width="8.42578125" style="46" customWidth="1"/>
    <col min="12566" max="12804" width="11.42578125" style="46"/>
    <col min="12805" max="12805" width="29.140625" style="46" customWidth="1"/>
    <col min="12806" max="12821" width="8.42578125" style="46" customWidth="1"/>
    <col min="12822" max="13060" width="11.42578125" style="46"/>
    <col min="13061" max="13061" width="29.140625" style="46" customWidth="1"/>
    <col min="13062" max="13077" width="8.42578125" style="46" customWidth="1"/>
    <col min="13078" max="13316" width="11.42578125" style="46"/>
    <col min="13317" max="13317" width="29.140625" style="46" customWidth="1"/>
    <col min="13318" max="13333" width="8.42578125" style="46" customWidth="1"/>
    <col min="13334" max="13572" width="11.42578125" style="46"/>
    <col min="13573" max="13573" width="29.140625" style="46" customWidth="1"/>
    <col min="13574" max="13589" width="8.42578125" style="46" customWidth="1"/>
    <col min="13590" max="13828" width="11.42578125" style="46"/>
    <col min="13829" max="13829" width="29.140625" style="46" customWidth="1"/>
    <col min="13830" max="13845" width="8.42578125" style="46" customWidth="1"/>
    <col min="13846" max="14084" width="11.42578125" style="46"/>
    <col min="14085" max="14085" width="29.140625" style="46" customWidth="1"/>
    <col min="14086" max="14101" width="8.42578125" style="46" customWidth="1"/>
    <col min="14102" max="14340" width="11.42578125" style="46"/>
    <col min="14341" max="14341" width="29.140625" style="46" customWidth="1"/>
    <col min="14342" max="14357" width="8.42578125" style="46" customWidth="1"/>
    <col min="14358" max="14596" width="11.42578125" style="46"/>
    <col min="14597" max="14597" width="29.140625" style="46" customWidth="1"/>
    <col min="14598" max="14613" width="8.42578125" style="46" customWidth="1"/>
    <col min="14614" max="14852" width="11.42578125" style="46"/>
    <col min="14853" max="14853" width="29.140625" style="46" customWidth="1"/>
    <col min="14854" max="14869" width="8.42578125" style="46" customWidth="1"/>
    <col min="14870" max="15108" width="11.42578125" style="46"/>
    <col min="15109" max="15109" width="29.140625" style="46" customWidth="1"/>
    <col min="15110" max="15125" width="8.42578125" style="46" customWidth="1"/>
    <col min="15126" max="15364" width="11.42578125" style="46"/>
    <col min="15365" max="15365" width="29.140625" style="46" customWidth="1"/>
    <col min="15366" max="15381" width="8.42578125" style="46" customWidth="1"/>
    <col min="15382" max="15620" width="11.42578125" style="46"/>
    <col min="15621" max="15621" width="29.140625" style="46" customWidth="1"/>
    <col min="15622" max="15637" width="8.42578125" style="46" customWidth="1"/>
    <col min="15638" max="15876" width="11.42578125" style="46"/>
    <col min="15877" max="15877" width="29.140625" style="46" customWidth="1"/>
    <col min="15878" max="15893" width="8.42578125" style="46" customWidth="1"/>
    <col min="15894" max="16132" width="11.42578125" style="46"/>
    <col min="16133" max="16133" width="29.140625" style="46" customWidth="1"/>
    <col min="16134" max="16149" width="8.42578125" style="46" customWidth="1"/>
    <col min="16150" max="16384" width="11.42578125" style="46"/>
  </cols>
  <sheetData>
    <row r="1" spans="1:25" ht="15" customHeight="1" x14ac:dyDescent="0.25">
      <c r="A1" s="273" t="s">
        <v>415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9"/>
      <c r="X1"/>
      <c r="Y1"/>
    </row>
    <row r="2" spans="1:25" ht="15" customHeight="1" x14ac:dyDescent="0.2">
      <c r="A2" s="273" t="s">
        <v>49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9"/>
      <c r="X2" s="372" t="s">
        <v>317</v>
      </c>
      <c r="Y2" s="372"/>
    </row>
    <row r="3" spans="1:25" ht="15" customHeight="1" x14ac:dyDescent="0.2">
      <c r="A3" s="273" t="s">
        <v>234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30"/>
      <c r="X3" s="372"/>
      <c r="Y3" s="372"/>
    </row>
    <row r="4" spans="1:25" ht="15" customHeight="1" x14ac:dyDescent="0.25">
      <c r="A4" s="273" t="s">
        <v>230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</row>
    <row r="5" spans="1:25" ht="15" customHeight="1" x14ac:dyDescent="0.25">
      <c r="A5" s="273" t="s">
        <v>480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</row>
    <row r="6" spans="1:25" ht="15" customHeight="1" x14ac:dyDescent="0.25">
      <c r="A6" s="275" t="s">
        <v>37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</row>
    <row r="7" spans="1:25" ht="15" customHeight="1" thickBot="1" x14ac:dyDescent="0.3">
      <c r="A7" s="382"/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266"/>
      <c r="T7" s="294"/>
      <c r="U7" s="308"/>
      <c r="V7" s="331"/>
    </row>
    <row r="8" spans="1:25" s="42" customFormat="1" ht="15" customHeight="1" thickBot="1" x14ac:dyDescent="0.3">
      <c r="A8" s="43" t="s">
        <v>228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  <c r="U8" s="44">
        <v>2019</v>
      </c>
      <c r="V8" s="44">
        <v>2020</v>
      </c>
    </row>
    <row r="9" spans="1:25" s="84" customFormat="1" ht="15" customHeight="1" x14ac:dyDescent="0.25">
      <c r="A9" s="71"/>
    </row>
    <row r="10" spans="1:25" ht="15" customHeight="1" x14ac:dyDescent="0.25">
      <c r="A10" s="72" t="s">
        <v>19</v>
      </c>
      <c r="B10" s="85">
        <f>+[1]ABSOL!L9/([1]ABSOL!L9+[1]ABSOL!L52+[1]ABSOL!L95)*100</f>
        <v>57.736352059145624</v>
      </c>
      <c r="C10" s="85">
        <f>+'C8,C10,C12'!C10/('C8,C10,C12'!C10+'C8,C10,C12'!C55+'C8,C10,C12'!C99)*100</f>
        <v>54.852358113882495</v>
      </c>
      <c r="D10" s="85">
        <f>+'C8,C10,C12'!D10/('C8,C10,C12'!D10+'C8,C10,C12'!D55+'C8,C10,C12'!D99)*100</f>
        <v>54.592788766338586</v>
      </c>
      <c r="E10" s="85">
        <f>+'C8,C10,C12'!E10/('C8,C10,C12'!E10+'C8,C10,C12'!E55+'C8,C10,C12'!E99)*100</f>
        <v>56.299989655529117</v>
      </c>
      <c r="F10" s="85">
        <f>+'C8,C10,C12'!F10/('C8,C10,C12'!F10+'C8,C10,C12'!F55+'C8,C10,C12'!F99)*100</f>
        <v>55.38538668046705</v>
      </c>
      <c r="G10" s="85">
        <f>+'C8,C10,C12'!G10/('C8,C10,C12'!G10+'C8,C10,C12'!G55+'C8,C10,C12'!G99)*100</f>
        <v>53.680059864219885</v>
      </c>
      <c r="H10" s="85">
        <f>+'C8,C10,C12'!H10/('C8,C10,C12'!H10+'C8,C10,C12'!H55+'C8,C10,C12'!H99)*100</f>
        <v>52.815746101347827</v>
      </c>
      <c r="I10" s="85">
        <f>+'C8,C10,C12'!I10/('C8,C10,C12'!I10+'C8,C10,C12'!I55+'C8,C10,C12'!I99)*100</f>
        <v>54.116445044318183</v>
      </c>
      <c r="J10" s="85">
        <f>+'C8,C10,C12'!J10/('C8,C10,C12'!J10+'C8,C10,C12'!J55+'C8,C10,C12'!J99)*100</f>
        <v>60.158897507342424</v>
      </c>
      <c r="K10" s="85">
        <f>+'C8,C10,C12'!K10/('C8,C10,C12'!K10+'C8,C10,C12'!K55+'C8,C10,C12'!K99)*100</f>
        <v>56.633668381709114</v>
      </c>
      <c r="L10" s="85">
        <f>+'C8,C10,C12'!L10/('C8,C10,C12'!L10+'C8,C10,C12'!L55+'C8,C10,C12'!L99)*100</f>
        <v>56.194346903269462</v>
      </c>
      <c r="M10" s="85">
        <f>+'C8,C10,C12'!M10/('C8,C10,C12'!M10+'C8,C10,C12'!M55+'C8,C10,C12'!M99)*100</f>
        <v>57.365546750742467</v>
      </c>
      <c r="N10" s="85">
        <f>+'C8,C10,C12'!N10/('C8,C10,C12'!N10+'C8,C10,C12'!N55+'C8,C10,C12'!N99)*100</f>
        <v>57.603852009797265</v>
      </c>
      <c r="O10" s="85">
        <f>+'C8,C10,C12'!O10/('C8,C10,C12'!O10+'C8,C10,C12'!O55+'C8,C10,C12'!O99)*100</f>
        <v>57.866466482936396</v>
      </c>
      <c r="P10" s="85">
        <f>+'C8,C10,C12'!P10/('C8,C10,C12'!P10+'C8,C10,C12'!P55+'C8,C10,C12'!P99)*100</f>
        <v>59.17246161333982</v>
      </c>
      <c r="Q10" s="85">
        <f>+'C8,C10,C12'!Q10/('C8,C10,C12'!Q10+'C8,C10,C12'!Q55+'C8,C10,C12'!Q99)*100</f>
        <v>59.394210275277089</v>
      </c>
      <c r="R10" s="85">
        <f>+'C8,C10,C12'!R10/('C8,C10,C12'!R10+'C8,C10,C12'!R55+'C8,C10,C12'!R99)*100</f>
        <v>61.017809665050038</v>
      </c>
      <c r="S10" s="85">
        <f>+'C8,C10,C12'!S10/('C8,C10,C12'!S10+'C8,C10,C12'!S55+'C8,C10,C12'!S99)*100</f>
        <v>62.495450243866927</v>
      </c>
      <c r="T10" s="85">
        <f>+'C8,C10,C12'!T10/('C8,C10,C12'!T10+'C8,C10,C12'!T55+'C8,C10,C12'!T99)*100</f>
        <v>89.354725453122327</v>
      </c>
      <c r="U10" s="85">
        <f>+'C8,C10,C12'!U10/('C8,C10,C12'!U10+'C8,C10,C12'!U55+'C8,C10,C12'!U99)*100</f>
        <v>76.302639868562466</v>
      </c>
      <c r="V10" s="85">
        <f>+'C8,C10,C12'!V10/('C8,C10,C12'!V10+'C8,C10,C12'!V55+'C8,C10,C12'!V99)*100</f>
        <v>81.722957314794058</v>
      </c>
    </row>
    <row r="11" spans="1:25" ht="15" customHeight="1" x14ac:dyDescent="0.25">
      <c r="A11" s="69" t="s">
        <v>50</v>
      </c>
      <c r="B11" s="86">
        <f>+[1]ABSOL!L10/([1]ABSOL!L10+[1]ABSOL!L53+[1]ABSOL!L96)*100</f>
        <v>55.482655175041742</v>
      </c>
      <c r="C11" s="86">
        <f>+'C8,C10,C12'!C11/('C8,C10,C12'!C11+'C8,C10,C12'!C56+'C8,C10,C12'!C100)*100</f>
        <v>53.118332953157918</v>
      </c>
      <c r="D11" s="86">
        <f>+'C8,C10,C12'!D11/('C8,C10,C12'!D11+'C8,C10,C12'!D56+'C8,C10,C12'!D100)*100</f>
        <v>52.835146627660876</v>
      </c>
      <c r="E11" s="86">
        <f>+'C8,C10,C12'!E11/('C8,C10,C12'!E11+'C8,C10,C12'!E56+'C8,C10,C12'!E100)*100</f>
        <v>54.184775567412224</v>
      </c>
      <c r="F11" s="86">
        <f>+'C8,C10,C12'!F11/('C8,C10,C12'!F11+'C8,C10,C12'!F56+'C8,C10,C12'!F100)*100</f>
        <v>53.69059018480187</v>
      </c>
      <c r="G11" s="86">
        <f>+'C8,C10,C12'!G11/('C8,C10,C12'!G11+'C8,C10,C12'!G56+'C8,C10,C12'!G100)*100</f>
        <v>51.630634544057209</v>
      </c>
      <c r="H11" s="86">
        <f>+'C8,C10,C12'!H11/('C8,C10,C12'!H11+'C8,C10,C12'!H56+'C8,C10,C12'!H100)*100</f>
        <v>50.751603829176908</v>
      </c>
      <c r="I11" s="86">
        <f>+'C8,C10,C12'!I11/('C8,C10,C12'!I11+'C8,C10,C12'!I56+'C8,C10,C12'!I100)*100</f>
        <v>52.655087397317821</v>
      </c>
      <c r="J11" s="86">
        <f>+'C8,C10,C12'!J11/('C8,C10,C12'!J11+'C8,C10,C12'!J56+'C8,C10,C12'!J100)*100</f>
        <v>59.687572731605144</v>
      </c>
      <c r="K11" s="86">
        <f>+'C8,C10,C12'!K11/('C8,C10,C12'!K11+'C8,C10,C12'!K56+'C8,C10,C12'!K100)*100</f>
        <v>55.154364940752885</v>
      </c>
      <c r="L11" s="86">
        <f>+'C8,C10,C12'!L11/('C8,C10,C12'!L11+'C8,C10,C12'!L56+'C8,C10,C12'!L100)*100</f>
        <v>54.76098306113267</v>
      </c>
      <c r="M11" s="86">
        <f>+'C8,C10,C12'!M11/('C8,C10,C12'!M11+'C8,C10,C12'!M56+'C8,C10,C12'!M100)*100</f>
        <v>54.973068158276362</v>
      </c>
      <c r="N11" s="86">
        <f>+'C8,C10,C12'!N11/('C8,C10,C12'!N11+'C8,C10,C12'!N56+'C8,C10,C12'!N100)*100</f>
        <v>55.79982555381563</v>
      </c>
      <c r="O11" s="86">
        <f>+'C8,C10,C12'!O11/('C8,C10,C12'!O11+'C8,C10,C12'!O56+'C8,C10,C12'!O100)*100</f>
        <v>56.087154110280743</v>
      </c>
      <c r="P11" s="86">
        <f>+'C8,C10,C12'!P11/('C8,C10,C12'!P11+'C8,C10,C12'!P56+'C8,C10,C12'!P100)*100</f>
        <v>56.380167510189459</v>
      </c>
      <c r="Q11" s="86">
        <f>+'C8,C10,C12'!Q11/('C8,C10,C12'!Q11+'C8,C10,C12'!Q56+'C8,C10,C12'!Q100)*100</f>
        <v>57.01760693594116</v>
      </c>
      <c r="R11" s="86">
        <f>+'C8,C10,C12'!R11/('C8,C10,C12'!R11+'C8,C10,C12'!R56+'C8,C10,C12'!R100)*100</f>
        <v>58.712462442915836</v>
      </c>
      <c r="S11" s="86">
        <f>+'C8,C10,C12'!S11/('C8,C10,C12'!S11+'C8,C10,C12'!S56+'C8,C10,C12'!S100)*100</f>
        <v>60.447229301159354</v>
      </c>
      <c r="T11" s="86">
        <f>+'C8,C10,C12'!T11/('C8,C10,C12'!T11+'C8,C10,C12'!T56+'C8,C10,C12'!T100)*100</f>
        <v>88.576348739224727</v>
      </c>
      <c r="U11" s="86">
        <f>+'C8,C10,C12'!U11/('C8,C10,C12'!U11+'C8,C10,C12'!U56+'C8,C10,C12'!U100)*100</f>
        <v>74.797576303814324</v>
      </c>
      <c r="V11" s="86">
        <f>+'C8,C10,C12'!V11/('C8,C10,C12'!V11+'C8,C10,C12'!V56+'C8,C10,C12'!V100)*100</f>
        <v>78.000201187003313</v>
      </c>
    </row>
    <row r="12" spans="1:25" ht="15" customHeight="1" x14ac:dyDescent="0.25">
      <c r="A12" s="69" t="s">
        <v>51</v>
      </c>
      <c r="B12" s="87">
        <f>+[1]ABSOL!L11/([1]ABSOL!L11+[1]ABSOL!L54+[1]ABSOL!L97)*100</f>
        <v>49.690766332705422</v>
      </c>
      <c r="C12" s="87">
        <f>+'C8,C10,C12'!C12/('C8,C10,C12'!C12+'C8,C10,C12'!C57+'C8,C10,C12'!C101)*100</f>
        <v>48.916190625244546</v>
      </c>
      <c r="D12" s="87">
        <f>+'C8,C10,C12'!D12/('C8,C10,C12'!D12+'C8,C10,C12'!D57+'C8,C10,C12'!D101)*100</f>
        <v>49.460279854890054</v>
      </c>
      <c r="E12" s="87">
        <f>+'C8,C10,C12'!E12/('C8,C10,C12'!E12+'C8,C10,C12'!E57+'C8,C10,C12'!E101)*100</f>
        <v>50.718526100307059</v>
      </c>
      <c r="F12" s="87">
        <f>+'C8,C10,C12'!F12/('C8,C10,C12'!F12+'C8,C10,C12'!F57+'C8,C10,C12'!F101)*100</f>
        <v>53.226792662590327</v>
      </c>
      <c r="G12" s="87">
        <f>+'C8,C10,C12'!G12/('C8,C10,C12'!G12+'C8,C10,C12'!G57+'C8,C10,C12'!G101)*100</f>
        <v>50.743070998535558</v>
      </c>
      <c r="H12" s="87">
        <f>+'C8,C10,C12'!H12/('C8,C10,C12'!H12+'C8,C10,C12'!H57+'C8,C10,C12'!H101)*100</f>
        <v>50.631647141391781</v>
      </c>
      <c r="I12" s="87">
        <f>+'C8,C10,C12'!I12/('C8,C10,C12'!I12+'C8,C10,C12'!I57+'C8,C10,C12'!I101)*100</f>
        <v>50.09627640821197</v>
      </c>
      <c r="J12" s="87">
        <f>+'C8,C10,C12'!J12/('C8,C10,C12'!J12+'C8,C10,C12'!J57+'C8,C10,C12'!J101)*100</f>
        <v>56.443507861890097</v>
      </c>
      <c r="K12" s="87">
        <f>+'C8,C10,C12'!K12/('C8,C10,C12'!K12+'C8,C10,C12'!K57+'C8,C10,C12'!K101)*100</f>
        <v>52.386179499242068</v>
      </c>
      <c r="L12" s="87">
        <f>+'C8,C10,C12'!L12/('C8,C10,C12'!L12+'C8,C10,C12'!L57+'C8,C10,C12'!L101)*100</f>
        <v>52.642836472527335</v>
      </c>
      <c r="M12" s="87">
        <f>+'C8,C10,C12'!M12/('C8,C10,C12'!M12+'C8,C10,C12'!M57+'C8,C10,C12'!M101)*100</f>
        <v>52.110094031377052</v>
      </c>
      <c r="N12" s="87">
        <f>+'C8,C10,C12'!N12/('C8,C10,C12'!N12+'C8,C10,C12'!N57+'C8,C10,C12'!N101)*100</f>
        <v>53.495795889849909</v>
      </c>
      <c r="O12" s="87">
        <f>+'C8,C10,C12'!O12/('C8,C10,C12'!O12+'C8,C10,C12'!O57+'C8,C10,C12'!O101)*100</f>
        <v>54.112212708427222</v>
      </c>
      <c r="P12" s="87">
        <f>+'C8,C10,C12'!P12/('C8,C10,C12'!P12+'C8,C10,C12'!P57+'C8,C10,C12'!P101)*100</f>
        <v>53.216661285114633</v>
      </c>
      <c r="Q12" s="87">
        <f>+'C8,C10,C12'!Q12/('C8,C10,C12'!Q12+'C8,C10,C12'!Q57+'C8,C10,C12'!Q101)*100</f>
        <v>55.603711877476137</v>
      </c>
      <c r="R12" s="87">
        <f>+'C8,C10,C12'!R12/('C8,C10,C12'!R12+'C8,C10,C12'!R57+'C8,C10,C12'!R101)*100</f>
        <v>57.175938108520604</v>
      </c>
      <c r="S12" s="87">
        <f>+'C8,C10,C12'!S12/('C8,C10,C12'!S12+'C8,C10,C12'!S57+'C8,C10,C12'!S101)*100</f>
        <v>58.746729391865102</v>
      </c>
      <c r="T12" s="87">
        <f>+'C8,C10,C12'!T12/('C8,C10,C12'!T12+'C8,C10,C12'!T57+'C8,C10,C12'!T101)*100</f>
        <v>86.014998707008019</v>
      </c>
      <c r="U12" s="87">
        <f>+'C8,C10,C12'!U12/('C8,C10,C12'!U12+'C8,C10,C12'!U57+'C8,C10,C12'!U101)*100</f>
        <v>74.528396333004395</v>
      </c>
      <c r="V12" s="87">
        <f>+'C8,C10,C12'!V12/('C8,C10,C12'!V12+'C8,C10,C12'!V57+'C8,C10,C12'!V101)*100</f>
        <v>73.623366761802515</v>
      </c>
    </row>
    <row r="13" spans="1:25" ht="15" customHeight="1" x14ac:dyDescent="0.25">
      <c r="A13" s="69" t="s">
        <v>52</v>
      </c>
      <c r="B13" s="87">
        <f>+[1]ABSOL!L12/([1]ABSOL!L12+[1]ABSOL!L55+[1]ABSOL!L98)*100</f>
        <v>53.426728267580749</v>
      </c>
      <c r="C13" s="87">
        <f>+'C8,C10,C12'!C13/('C8,C10,C12'!C13+'C8,C10,C12'!C58+'C8,C10,C12'!C102)*100</f>
        <v>52.257831887500792</v>
      </c>
      <c r="D13" s="87">
        <f>+'C8,C10,C12'!D13/('C8,C10,C12'!D13+'C8,C10,C12'!D58+'C8,C10,C12'!D102)*100</f>
        <v>53.102620442708336</v>
      </c>
      <c r="E13" s="87">
        <f>+'C8,C10,C12'!E13/('C8,C10,C12'!E13+'C8,C10,C12'!E58+'C8,C10,C12'!E102)*100</f>
        <v>55.707012645754638</v>
      </c>
      <c r="F13" s="87">
        <f>+'C8,C10,C12'!F13/('C8,C10,C12'!F13+'C8,C10,C12'!F58+'C8,C10,C12'!F102)*100</f>
        <v>55.138685610252381</v>
      </c>
      <c r="G13" s="87">
        <f>+'C8,C10,C12'!G13/('C8,C10,C12'!G13+'C8,C10,C12'!G58+'C8,C10,C12'!G102)*100</f>
        <v>51.885130066123487</v>
      </c>
      <c r="H13" s="87">
        <f>+'C8,C10,C12'!H13/('C8,C10,C12'!H13+'C8,C10,C12'!H58+'C8,C10,C12'!H102)*100</f>
        <v>50.562703722765477</v>
      </c>
      <c r="I13" s="87">
        <f>+'C8,C10,C12'!I13/('C8,C10,C12'!I13+'C8,C10,C12'!I58+'C8,C10,C12'!I102)*100</f>
        <v>50.661628911743271</v>
      </c>
      <c r="J13" s="87">
        <f>+'C8,C10,C12'!J13/('C8,C10,C12'!J13+'C8,C10,C12'!J58+'C8,C10,C12'!J102)*100</f>
        <v>57.717359547665282</v>
      </c>
      <c r="K13" s="87">
        <f>+'C8,C10,C12'!K13/('C8,C10,C12'!K13+'C8,C10,C12'!K58+'C8,C10,C12'!K102)*100</f>
        <v>53.475971361650522</v>
      </c>
      <c r="L13" s="87">
        <f>+'C8,C10,C12'!L13/('C8,C10,C12'!L13+'C8,C10,C12'!L58+'C8,C10,C12'!L102)*100</f>
        <v>52.557482462977404</v>
      </c>
      <c r="M13" s="87">
        <f>+'C8,C10,C12'!M13/('C8,C10,C12'!M13+'C8,C10,C12'!M58+'C8,C10,C12'!M102)*100</f>
        <v>53.21523247138753</v>
      </c>
      <c r="N13" s="87">
        <f>+'C8,C10,C12'!N13/('C8,C10,C12'!N13+'C8,C10,C12'!N58+'C8,C10,C12'!N102)*100</f>
        <v>53.196479054227709</v>
      </c>
      <c r="O13" s="87">
        <f>+'C8,C10,C12'!O13/('C8,C10,C12'!O13+'C8,C10,C12'!O58+'C8,C10,C12'!O102)*100</f>
        <v>52.96537383600036</v>
      </c>
      <c r="P13" s="87">
        <f>+'C8,C10,C12'!P13/('C8,C10,C12'!P13+'C8,C10,C12'!P58+'C8,C10,C12'!P102)*100</f>
        <v>52.656868706342962</v>
      </c>
      <c r="Q13" s="87">
        <f>+'C8,C10,C12'!Q13/('C8,C10,C12'!Q13+'C8,C10,C12'!Q58+'C8,C10,C12'!Q102)*100</f>
        <v>52.924395971567719</v>
      </c>
      <c r="R13" s="87">
        <f>+'C8,C10,C12'!R13/('C8,C10,C12'!R13+'C8,C10,C12'!R58+'C8,C10,C12'!R102)*100</f>
        <v>55.412272900520897</v>
      </c>
      <c r="S13" s="87">
        <f>+'C8,C10,C12'!S13/('C8,C10,C12'!S13+'C8,C10,C12'!S58+'C8,C10,C12'!S102)*100</f>
        <v>56.842315553301681</v>
      </c>
      <c r="T13" s="87">
        <f>+'C8,C10,C12'!T13/('C8,C10,C12'!T13+'C8,C10,C12'!T58+'C8,C10,C12'!T102)*100</f>
        <v>88.471174185031273</v>
      </c>
      <c r="U13" s="87">
        <f>+'C8,C10,C12'!U13/('C8,C10,C12'!U13+'C8,C10,C12'!U58+'C8,C10,C12'!U102)*100</f>
        <v>71.921548446121747</v>
      </c>
      <c r="V13" s="87">
        <f>+'C8,C10,C12'!V13/('C8,C10,C12'!V13+'C8,C10,C12'!V58+'C8,C10,C12'!V102)*100</f>
        <v>77.138627936628907</v>
      </c>
    </row>
    <row r="14" spans="1:25" ht="15" customHeight="1" x14ac:dyDescent="0.25">
      <c r="A14" s="69" t="s">
        <v>53</v>
      </c>
      <c r="B14" s="87">
        <f>+[1]ABSOL!L13/([1]ABSOL!L13+[1]ABSOL!L56+[1]ABSOL!L99)*100</f>
        <v>67.360423744683132</v>
      </c>
      <c r="C14" s="87">
        <f>+'C8,C10,C12'!C14/('C8,C10,C12'!C14+'C8,C10,C12'!C59+'C8,C10,C12'!C103)*100</f>
        <v>61.24907923813533</v>
      </c>
      <c r="D14" s="87">
        <f>+'C8,C10,C12'!D14/('C8,C10,C12'!D14+'C8,C10,C12'!D59+'C8,C10,C12'!D103)*100</f>
        <v>58.514013749338979</v>
      </c>
      <c r="E14" s="87">
        <f>+'C8,C10,C12'!E14/('C8,C10,C12'!E14+'C8,C10,C12'!E59+'C8,C10,C12'!E103)*100</f>
        <v>58.272226216151445</v>
      </c>
      <c r="F14" s="87">
        <f>+'C8,C10,C12'!F14/('C8,C10,C12'!F14+'C8,C10,C12'!F59+'C8,C10,C12'!F103)*100</f>
        <v>52.66174031066204</v>
      </c>
      <c r="G14" s="87">
        <f>+'C8,C10,C12'!G14/('C8,C10,C12'!G14+'C8,C10,C12'!G59+'C8,C10,C12'!G103)*100</f>
        <v>52.679547188485884</v>
      </c>
      <c r="H14" s="87">
        <f>+'C8,C10,C12'!H14/('C8,C10,C12'!H14+'C8,C10,C12'!H59+'C8,C10,C12'!H103)*100</f>
        <v>51.170526315789481</v>
      </c>
      <c r="I14" s="87">
        <f>+'C8,C10,C12'!I14/('C8,C10,C12'!I14+'C8,C10,C12'!I59+'C8,C10,C12'!I103)*100</f>
        <v>59.02017410816314</v>
      </c>
      <c r="J14" s="87">
        <f>+'C8,C10,C12'!J14/('C8,C10,C12'!J14+'C8,C10,C12'!J59+'C8,C10,C12'!J103)*100</f>
        <v>67.041850631179656</v>
      </c>
      <c r="K14" s="87">
        <f>+'C8,C10,C12'!K14/('C8,C10,C12'!K14+'C8,C10,C12'!K59+'C8,C10,C12'!K103)*100</f>
        <v>61.492646165066247</v>
      </c>
      <c r="L14" s="87">
        <f>+'C8,C10,C12'!L14/('C8,C10,C12'!L14+'C8,C10,C12'!L59+'C8,C10,C12'!L103)*100</f>
        <v>60.830422197824127</v>
      </c>
      <c r="M14" s="87">
        <f>+'C8,C10,C12'!M14/('C8,C10,C12'!M14+'C8,C10,C12'!M59+'C8,C10,C12'!M103)*100</f>
        <v>61.793294186023203</v>
      </c>
      <c r="N14" s="87">
        <f>+'C8,C10,C12'!N14/('C8,C10,C12'!N14+'C8,C10,C12'!N59+'C8,C10,C12'!N103)*100</f>
        <v>62.758226826050134</v>
      </c>
      <c r="O14" s="87">
        <f>+'C8,C10,C12'!O14/('C8,C10,C12'!O14+'C8,C10,C12'!O59+'C8,C10,C12'!O103)*100</f>
        <v>63.133809615755943</v>
      </c>
      <c r="P14" s="87">
        <f>+'C8,C10,C12'!P14/('C8,C10,C12'!P14+'C8,C10,C12'!P59+'C8,C10,C12'!P103)*100</f>
        <v>65.223127529462104</v>
      </c>
      <c r="Q14" s="87">
        <f>+'C8,C10,C12'!Q14/('C8,C10,C12'!Q14+'C8,C10,C12'!Q59+'C8,C10,C12'!Q103)*100</f>
        <v>63.551018222706105</v>
      </c>
      <c r="R14" s="87">
        <f>+'C8,C10,C12'!R14/('C8,C10,C12'!R14+'C8,C10,C12'!R59+'C8,C10,C12'!R103)*100</f>
        <v>64.828807778552459</v>
      </c>
      <c r="S14" s="87">
        <f>+'C8,C10,C12'!S14/('C8,C10,C12'!S14+'C8,C10,C12'!S59+'C8,C10,C12'!S103)*100</f>
        <v>67.140172451912449</v>
      </c>
      <c r="T14" s="87">
        <f>+'C8,C10,C12'!T14/('C8,C10,C12'!T14+'C8,C10,C12'!T59+'C8,C10,C12'!T103)*100</f>
        <v>92.143155258764608</v>
      </c>
      <c r="U14" s="87">
        <f>+'C8,C10,C12'!U14/('C8,C10,C12'!U14+'C8,C10,C12'!U59+'C8,C10,C12'!U103)*100</f>
        <v>78.220486651316207</v>
      </c>
      <c r="V14" s="87">
        <f>+'C8,C10,C12'!V14/('C8,C10,C12'!V14+'C8,C10,C12'!V59+'C8,C10,C12'!V103)*100</f>
        <v>84.128394599819174</v>
      </c>
    </row>
    <row r="15" spans="1:25" ht="15" customHeight="1" x14ac:dyDescent="0.25">
      <c r="A15" s="70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5" ht="15" customHeight="1" x14ac:dyDescent="0.25">
      <c r="A16" s="78" t="s">
        <v>54</v>
      </c>
      <c r="B16" s="86">
        <f>+[1]ABSOL!L15/([1]ABSOL!L15+[1]ABSOL!L58+[1]ABSOL!L101)*100</f>
        <v>63.396554724203938</v>
      </c>
      <c r="C16" s="86">
        <f>+'C8,C10,C12'!C16/('C8,C10,C12'!C16+'C8,C10,C12'!C61+'C8,C10,C12'!C105)*100</f>
        <v>58.823890963290772</v>
      </c>
      <c r="D16" s="86">
        <f>+'C8,C10,C12'!D16/('C8,C10,C12'!D16+'C8,C10,C12'!D61+'C8,C10,C12'!D105)*100</f>
        <v>58.592553316837517</v>
      </c>
      <c r="E16" s="86">
        <f>+'C8,C10,C12'!E16/('C8,C10,C12'!E16+'C8,C10,C12'!E61+'C8,C10,C12'!E105)*100</f>
        <v>61.29763875940948</v>
      </c>
      <c r="F16" s="86">
        <f>+'C8,C10,C12'!F16/('C8,C10,C12'!F16+'C8,C10,C12'!F61+'C8,C10,C12'!F105)*100</f>
        <v>59.438114433795398</v>
      </c>
      <c r="G16" s="86">
        <f>+'C8,C10,C12'!G16/('C8,C10,C12'!G16+'C8,C10,C12'!G61+'C8,C10,C12'!G105)*100</f>
        <v>58.376619232978108</v>
      </c>
      <c r="H16" s="86">
        <f>+'C8,C10,C12'!H16/('C8,C10,C12'!H16+'C8,C10,C12'!H61+'C8,C10,C12'!H105)*100</f>
        <v>57.298067288771925</v>
      </c>
      <c r="I16" s="86">
        <f>+'C8,C10,C12'!I16/('C8,C10,C12'!I16+'C8,C10,C12'!I61+'C8,C10,C12'!I105)*100</f>
        <v>57.250749914041478</v>
      </c>
      <c r="J16" s="86">
        <f>+'C8,C10,C12'!J16/('C8,C10,C12'!J16+'C8,C10,C12'!J61+'C8,C10,C12'!J105)*100</f>
        <v>61.158102488193414</v>
      </c>
      <c r="K16" s="86">
        <f>+'C8,C10,C12'!K16/('C8,C10,C12'!K16+'C8,C10,C12'!K61+'C8,C10,C12'!K105)*100</f>
        <v>59.682367403896208</v>
      </c>
      <c r="L16" s="86">
        <f>+'C8,C10,C12'!L16/('C8,C10,C12'!L16+'C8,C10,C12'!L61+'C8,C10,C12'!L105)*100</f>
        <v>59.20337363687279</v>
      </c>
      <c r="M16" s="86">
        <f>+'C8,C10,C12'!M16/('C8,C10,C12'!M16+'C8,C10,C12'!M61+'C8,C10,C12'!M105)*100</f>
        <v>62.435790490406994</v>
      </c>
      <c r="N16" s="86">
        <f>+'C8,C10,C12'!N16/('C8,C10,C12'!N16+'C8,C10,C12'!N61+'C8,C10,C12'!N105)*100</f>
        <v>61.491700560624388</v>
      </c>
      <c r="O16" s="86">
        <f>+'C8,C10,C12'!O16/('C8,C10,C12'!O16+'C8,C10,C12'!O61+'C8,C10,C12'!O105)*100</f>
        <v>61.627460188703409</v>
      </c>
      <c r="P16" s="86">
        <f>+'C8,C10,C12'!P16/('C8,C10,C12'!P16+'C8,C10,C12'!P61+'C8,C10,C12'!P105)*100</f>
        <v>64.838282961900816</v>
      </c>
      <c r="Q16" s="86">
        <f>+'C8,C10,C12'!Q16/('C8,C10,C12'!Q16+'C8,C10,C12'!Q61+'C8,C10,C12'!Q105)*100</f>
        <v>63.796367649437258</v>
      </c>
      <c r="R16" s="86">
        <f>+'C8,C10,C12'!R16/('C8,C10,C12'!R16+'C8,C10,C12'!R61+'C8,C10,C12'!R105)*100</f>
        <v>65.142016078698049</v>
      </c>
      <c r="S16" s="86">
        <f>+'C8,C10,C12'!S16/('C8,C10,C12'!S16+'C8,C10,C12'!S61+'C8,C10,C12'!S105)*100</f>
        <v>66.221977591402265</v>
      </c>
      <c r="T16" s="86">
        <f>+'C8,C10,C12'!T16/('C8,C10,C12'!T16+'C8,C10,C12'!T61+'C8,C10,C12'!T105)*100</f>
        <v>90.794280154927762</v>
      </c>
      <c r="U16" s="86">
        <f>+'C8,C10,C12'!U16/('C8,C10,C12'!U16+'C8,C10,C12'!U61+'C8,C10,C12'!U105)*100</f>
        <v>78.870567390704792</v>
      </c>
      <c r="V16" s="86">
        <f>+'C8,C10,C12'!V16/('C8,C10,C12'!V16+'C8,C10,C12'!V61+'C8,C10,C12'!V105)*100</f>
        <v>87.907435701553354</v>
      </c>
    </row>
    <row r="17" spans="1:22" ht="15" customHeight="1" x14ac:dyDescent="0.25">
      <c r="A17" s="78" t="s">
        <v>55</v>
      </c>
      <c r="B17" s="87">
        <f>+[1]ABSOL!L16/([1]ABSOL!L16+[1]ABSOL!L59+[1]ABSOL!L102)*100</f>
        <v>51.822442072376987</v>
      </c>
      <c r="C17" s="87">
        <f>+'C8,C10,C12'!C17/('C8,C10,C12'!C17+'C8,C10,C12'!C62+'C8,C10,C12'!C106)*100</f>
        <v>46.435822555972742</v>
      </c>
      <c r="D17" s="87">
        <f>+'C8,C10,C12'!D17/('C8,C10,C12'!D17+'C8,C10,C12'!D62+'C8,C10,C12'!D106)*100</f>
        <v>46.789291269819614</v>
      </c>
      <c r="E17" s="87">
        <f>+'C8,C10,C12'!E17/('C8,C10,C12'!E17+'C8,C10,C12'!E62+'C8,C10,C12'!E106)*100</f>
        <v>48.822093701915428</v>
      </c>
      <c r="F17" s="87">
        <f>+'C8,C10,C12'!F17/('C8,C10,C12'!F17+'C8,C10,C12'!F62+'C8,C10,C12'!F106)*100</f>
        <v>49.131442560616719</v>
      </c>
      <c r="G17" s="87">
        <f>+'C8,C10,C12'!G17/('C8,C10,C12'!G17+'C8,C10,C12'!G62+'C8,C10,C12'!G106)*100</f>
        <v>48.118195956454123</v>
      </c>
      <c r="H17" s="87">
        <f>+'C8,C10,C12'!H17/('C8,C10,C12'!H17+'C8,C10,C12'!H62+'C8,C10,C12'!H106)*100</f>
        <v>46.220215476775891</v>
      </c>
      <c r="I17" s="87">
        <f>+'C8,C10,C12'!I17/('C8,C10,C12'!I17+'C8,C10,C12'!I62+'C8,C10,C12'!I106)*100</f>
        <v>46.172434231523276</v>
      </c>
      <c r="J17" s="87">
        <f>+'C8,C10,C12'!J17/('C8,C10,C12'!J17+'C8,C10,C12'!J62+'C8,C10,C12'!J106)*100</f>
        <v>50.341675541356054</v>
      </c>
      <c r="K17" s="87">
        <f>+'C8,C10,C12'!K17/('C8,C10,C12'!K17+'C8,C10,C12'!K62+'C8,C10,C12'!K106)*100</f>
        <v>50.194817637915975</v>
      </c>
      <c r="L17" s="87">
        <f>+'C8,C10,C12'!L17/('C8,C10,C12'!L17+'C8,C10,C12'!L62+'C8,C10,C12'!L106)*100</f>
        <v>49.11440371269213</v>
      </c>
      <c r="M17" s="87">
        <f>+'C8,C10,C12'!M17/('C8,C10,C12'!M17+'C8,C10,C12'!M62+'C8,C10,C12'!M106)*100</f>
        <v>52.075754333404667</v>
      </c>
      <c r="N17" s="87">
        <f>+'C8,C10,C12'!N17/('C8,C10,C12'!N17+'C8,C10,C12'!N62+'C8,C10,C12'!N106)*100</f>
        <v>51.489948503587513</v>
      </c>
      <c r="O17" s="87">
        <f>+'C8,C10,C12'!O17/('C8,C10,C12'!O17+'C8,C10,C12'!O62+'C8,C10,C12'!O106)*100</f>
        <v>51.624548736462096</v>
      </c>
      <c r="P17" s="87">
        <f>+'C8,C10,C12'!P17/('C8,C10,C12'!P17+'C8,C10,C12'!P62+'C8,C10,C12'!P106)*100</f>
        <v>53.963669680914627</v>
      </c>
      <c r="Q17" s="87">
        <f>+'C8,C10,C12'!Q17/('C8,C10,C12'!Q17+'C8,C10,C12'!Q62+'C8,C10,C12'!Q106)*100</f>
        <v>54.879747073657271</v>
      </c>
      <c r="R17" s="87">
        <f>+'C8,C10,C12'!R17/('C8,C10,C12'!R17+'C8,C10,C12'!R62+'C8,C10,C12'!R106)*100</f>
        <v>54.607321946989408</v>
      </c>
      <c r="S17" s="87">
        <f>+'C8,C10,C12'!S17/('C8,C10,C12'!S17+'C8,C10,C12'!S62+'C8,C10,C12'!S106)*100</f>
        <v>55.749854113985606</v>
      </c>
      <c r="T17" s="87">
        <f>+'C8,C10,C12'!T17/('C8,C10,C12'!T17+'C8,C10,C12'!T62+'C8,C10,C12'!T106)*100</f>
        <v>87.658139404892779</v>
      </c>
      <c r="U17" s="87">
        <f>+'C8,C10,C12'!U17/('C8,C10,C12'!U17+'C8,C10,C12'!U62+'C8,C10,C12'!U106)*100</f>
        <v>71.562871447610135</v>
      </c>
      <c r="V17" s="87">
        <f>+'C8,C10,C12'!V17/('C8,C10,C12'!V17+'C8,C10,C12'!V62+'C8,C10,C12'!V106)*100</f>
        <v>81.948881789137388</v>
      </c>
    </row>
    <row r="18" spans="1:22" ht="15" customHeight="1" x14ac:dyDescent="0.25">
      <c r="A18" s="78" t="s">
        <v>56</v>
      </c>
      <c r="B18" s="87">
        <f>+[1]ABSOL!L17/([1]ABSOL!L17+[1]ABSOL!L60+[1]ABSOL!L103)*100</f>
        <v>76.469560660319686</v>
      </c>
      <c r="C18" s="87">
        <f>+'C8,C10,C12'!C18/('C8,C10,C12'!C18+'C8,C10,C12'!C63+'C8,C10,C12'!C107)*100</f>
        <v>73.36647157860979</v>
      </c>
      <c r="D18" s="87">
        <f>+'C8,C10,C12'!D18/('C8,C10,C12'!D18+'C8,C10,C12'!D63+'C8,C10,C12'!D107)*100</f>
        <v>71.401592297722644</v>
      </c>
      <c r="E18" s="87">
        <f>+'C8,C10,C12'!E18/('C8,C10,C12'!E18+'C8,C10,C12'!E63+'C8,C10,C12'!E107)*100</f>
        <v>73.565223339489705</v>
      </c>
      <c r="F18" s="87">
        <f>+'C8,C10,C12'!F18/('C8,C10,C12'!F18+'C8,C10,C12'!F63+'C8,C10,C12'!F107)*100</f>
        <v>69.559303590859628</v>
      </c>
      <c r="G18" s="87">
        <f>+'C8,C10,C12'!G18/('C8,C10,C12'!G18+'C8,C10,C12'!G63+'C8,C10,C12'!G107)*100</f>
        <v>68.849245246030193</v>
      </c>
      <c r="H18" s="87">
        <f>+'C8,C10,C12'!H18/('C8,C10,C12'!H18+'C8,C10,C12'!H63+'C8,C10,C12'!H107)*100</f>
        <v>69.521607349310997</v>
      </c>
      <c r="I18" s="87">
        <f>+'C8,C10,C12'!I18/('C8,C10,C12'!I18+'C8,C10,C12'!I63+'C8,C10,C12'!I107)*100</f>
        <v>67.326413323950277</v>
      </c>
      <c r="J18" s="87">
        <f>+'C8,C10,C12'!J18/('C8,C10,C12'!J18+'C8,C10,C12'!J63+'C8,C10,C12'!J107)*100</f>
        <v>72.132036261783568</v>
      </c>
      <c r="K18" s="87">
        <f>+'C8,C10,C12'!K18/('C8,C10,C12'!K18+'C8,C10,C12'!K63+'C8,C10,C12'!K107)*100</f>
        <v>67.889115096076083</v>
      </c>
      <c r="L18" s="87">
        <f>+'C8,C10,C12'!L18/('C8,C10,C12'!L18+'C8,C10,C12'!L63+'C8,C10,C12'!L107)*100</f>
        <v>66.871483969632422</v>
      </c>
      <c r="M18" s="87">
        <f>+'C8,C10,C12'!M18/('C8,C10,C12'!M18+'C8,C10,C12'!M63+'C8,C10,C12'!M107)*100</f>
        <v>71.401266928789866</v>
      </c>
      <c r="N18" s="87">
        <f>+'C8,C10,C12'!N18/('C8,C10,C12'!N18+'C8,C10,C12'!N63+'C8,C10,C12'!N107)*100</f>
        <v>70.080026130981537</v>
      </c>
      <c r="O18" s="87">
        <f>+'C8,C10,C12'!O18/('C8,C10,C12'!O18+'C8,C10,C12'!O63+'C8,C10,C12'!O107)*100</f>
        <v>70.180618732210789</v>
      </c>
      <c r="P18" s="87">
        <f>+'C8,C10,C12'!P18/('C8,C10,C12'!P18+'C8,C10,C12'!P63+'C8,C10,C12'!P107)*100</f>
        <v>74.072761335730021</v>
      </c>
      <c r="Q18" s="87">
        <f>+'C8,C10,C12'!Q18/('C8,C10,C12'!Q18+'C8,C10,C12'!Q63+'C8,C10,C12'!Q107)*100</f>
        <v>71.283139941620632</v>
      </c>
      <c r="R18" s="87">
        <f>+'C8,C10,C12'!R18/('C8,C10,C12'!R18+'C8,C10,C12'!R63+'C8,C10,C12'!R107)*100</f>
        <v>74.019755955839628</v>
      </c>
      <c r="S18" s="87">
        <f>+'C8,C10,C12'!S18/('C8,C10,C12'!S18+'C8,C10,C12'!S63+'C8,C10,C12'!S107)*100</f>
        <v>74.099280343963386</v>
      </c>
      <c r="T18" s="87">
        <f>+'C8,C10,C12'!T18/('C8,C10,C12'!T18+'C8,C10,C12'!T63+'C8,C10,C12'!T107)*100</f>
        <v>93.660474354480655</v>
      </c>
      <c r="U18" s="87">
        <f>+'C8,C10,C12'!U18/('C8,C10,C12'!U18+'C8,C10,C12'!U63+'C8,C10,C12'!U107)*100</f>
        <v>83.803484650942266</v>
      </c>
      <c r="V18" s="87">
        <f>+'C8,C10,C12'!V18/('C8,C10,C12'!V18+'C8,C10,C12'!V63+'C8,C10,C12'!V107)*100</f>
        <v>92.153515554395199</v>
      </c>
    </row>
    <row r="19" spans="1:22" ht="15" customHeight="1" x14ac:dyDescent="0.25">
      <c r="A19" s="78" t="s">
        <v>57</v>
      </c>
      <c r="B19" s="87">
        <f>+[1]ABSOL!L18/([1]ABSOL!L18+[1]ABSOL!L61+[1]ABSOL!L104)*100</f>
        <v>78.043704474505731</v>
      </c>
      <c r="C19" s="87">
        <f>+'C8,C10,C12'!C19/('C8,C10,C12'!C19+'C8,C10,C12'!C64+'C8,C10,C12'!C108)*100</f>
        <v>78.602202010531357</v>
      </c>
      <c r="D19" s="87">
        <f>+'C8,C10,C12'!D19/('C8,C10,C12'!D19+'C8,C10,C12'!D64+'C8,C10,C12'!D108)*100</f>
        <v>78.97834274952919</v>
      </c>
      <c r="E19" s="87">
        <f>+'C8,C10,C12'!E19/('C8,C10,C12'!E19+'C8,C10,C12'!E64+'C8,C10,C12'!E108)*100</f>
        <v>83.897103504152312</v>
      </c>
      <c r="F19" s="87">
        <f>+'C8,C10,C12'!F19/('C8,C10,C12'!F19+'C8,C10,C12'!F64+'C8,C10,C12'!F108)*100</f>
        <v>78.568642745709823</v>
      </c>
      <c r="G19" s="87">
        <f>+'C8,C10,C12'!G19/('C8,C10,C12'!G19+'C8,C10,C12'!G64+'C8,C10,C12'!G108)*100</f>
        <v>76.553577426939867</v>
      </c>
      <c r="H19" s="87">
        <f>+'C8,C10,C12'!H19/('C8,C10,C12'!H19+'C8,C10,C12'!H64+'C8,C10,C12'!H108)*100</f>
        <v>74.425853018372706</v>
      </c>
      <c r="I19" s="87">
        <f>+'C8,C10,C12'!I19/('C8,C10,C12'!I19+'C8,C10,C12'!I64+'C8,C10,C12'!I108)*100</f>
        <v>79.58575239290758</v>
      </c>
      <c r="J19" s="87">
        <f>+'C8,C10,C12'!J19/('C8,C10,C12'!J19+'C8,C10,C12'!J64+'C8,C10,C12'!J108)*100</f>
        <v>79.144150722944346</v>
      </c>
      <c r="K19" s="87">
        <f>+'C8,C10,C12'!K19/('C8,C10,C12'!K19+'C8,C10,C12'!K64+'C8,C10,C12'!K108)*100</f>
        <v>79.943767572633547</v>
      </c>
      <c r="L19" s="87">
        <f>+'C8,C10,C12'!L19/('C8,C10,C12'!L19+'C8,C10,C12'!L64+'C8,C10,C12'!L108)*100</f>
        <v>85.067630909334397</v>
      </c>
      <c r="M19" s="87">
        <f>+'C8,C10,C12'!M19/('C8,C10,C12'!M19+'C8,C10,C12'!M64+'C8,C10,C12'!M108)*100</f>
        <v>82.525148310549383</v>
      </c>
      <c r="N19" s="87">
        <f>+'C8,C10,C12'!N19/('C8,C10,C12'!N19+'C8,C10,C12'!N64+'C8,C10,C12'!N108)*100</f>
        <v>80.501214678429861</v>
      </c>
      <c r="O19" s="87">
        <f>+'C8,C10,C12'!O19/('C8,C10,C12'!O19+'C8,C10,C12'!O64+'C8,C10,C12'!O108)*100</f>
        <v>80.924431401320618</v>
      </c>
      <c r="P19" s="87">
        <f>+'C8,C10,C12'!P19/('C8,C10,C12'!P19+'C8,C10,C12'!P64+'C8,C10,C12'!P108)*100</f>
        <v>84.269783401243842</v>
      </c>
      <c r="Q19" s="87">
        <f>+'C8,C10,C12'!Q19/('C8,C10,C12'!Q19+'C8,C10,C12'!Q64+'C8,C10,C12'!Q108)*100</f>
        <v>79.334600760456269</v>
      </c>
      <c r="R19" s="87">
        <f>+'C8,C10,C12'!R19/('C8,C10,C12'!R19+'C8,C10,C12'!R64+'C8,C10,C12'!R108)*100</f>
        <v>80.826534231997158</v>
      </c>
      <c r="S19" s="87">
        <f>+'C8,C10,C12'!S19/('C8,C10,C12'!S19+'C8,C10,C12'!S64+'C8,C10,C12'!S108)*100</f>
        <v>82.1533203125</v>
      </c>
      <c r="T19" s="87">
        <f>+'C8,C10,C12'!T19/('C8,C10,C12'!T19+'C8,C10,C12'!T64+'C8,C10,C12'!T108)*100</f>
        <v>94.450672645739914</v>
      </c>
      <c r="U19" s="87">
        <f>+'C8,C10,C12'!U19/('C8,C10,C12'!U19+'C8,C10,C12'!U64+'C8,C10,C12'!U108)*100</f>
        <v>90.425768233987412</v>
      </c>
      <c r="V19" s="87">
        <f>+'C8,C10,C12'!V19/('C8,C10,C12'!V19+'C8,C10,C12'!V64+'C8,C10,C12'!V108)*100</f>
        <v>99.266028639274666</v>
      </c>
    </row>
    <row r="20" spans="1:22" ht="15" customHeight="1" x14ac:dyDescent="0.25">
      <c r="A20" s="70"/>
      <c r="B20" s="88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</row>
    <row r="21" spans="1:22" ht="15" customHeight="1" x14ac:dyDescent="0.25">
      <c r="A21" s="72" t="s">
        <v>58</v>
      </c>
      <c r="B21" s="85">
        <f>+[1]ABSOL!L20/([1]ABSOL!L20+[1]ABSOL!L63+[1]ABSOL!L106)*100</f>
        <v>57.482677244426597</v>
      </c>
      <c r="C21" s="85">
        <f>+'C8,C10,C12'!C21/('C8,C10,C12'!C21+'C8,C10,C12'!C66+'C8,C10,C12'!C110)*100</f>
        <v>54.696815429072522</v>
      </c>
      <c r="D21" s="85">
        <f>+'C8,C10,C12'!D21/('C8,C10,C12'!D21+'C8,C10,C12'!D66+'C8,C10,C12'!D110)*100</f>
        <v>54.397696927358567</v>
      </c>
      <c r="E21" s="85">
        <f>+'C8,C10,C12'!E21/('C8,C10,C12'!E21+'C8,C10,C12'!E66+'C8,C10,C12'!E110)*100</f>
        <v>55.698249420994429</v>
      </c>
      <c r="F21" s="85">
        <f>+'C8,C10,C12'!F21/('C8,C10,C12'!F21+'C8,C10,C12'!F66+'C8,C10,C12'!F110)*100</f>
        <v>54.847152694839018</v>
      </c>
      <c r="G21" s="85">
        <f>+'C8,C10,C12'!G21/('C8,C10,C12'!G21+'C8,C10,C12'!G66+'C8,C10,C12'!G110)*100</f>
        <v>53.388295244276954</v>
      </c>
      <c r="H21" s="85">
        <f>+'C8,C10,C12'!H21/('C8,C10,C12'!H21+'C8,C10,C12'!H66+'C8,C10,C12'!H110)*100</f>
        <v>52.435416795682222</v>
      </c>
      <c r="I21" s="85">
        <f>+'C8,C10,C12'!I21/('C8,C10,C12'!I21+'C8,C10,C12'!I66+'C8,C10,C12'!I110)*100</f>
        <v>53.802727138692177</v>
      </c>
      <c r="J21" s="85">
        <f>+'C8,C10,C12'!J21/('C8,C10,C12'!J21+'C8,C10,C12'!J66+'C8,C10,C12'!J110)*100</f>
        <v>59.402785975115279</v>
      </c>
      <c r="K21" s="85">
        <f>+'C8,C10,C12'!K21/('C8,C10,C12'!K21+'C8,C10,C12'!K66+'C8,C10,C12'!K110)*100</f>
        <v>55.844534953224255</v>
      </c>
      <c r="L21" s="85">
        <f>+'C8,C10,C12'!L21/('C8,C10,C12'!L21+'C8,C10,C12'!L66+'C8,C10,C12'!L110)*100</f>
        <v>55.344812792687826</v>
      </c>
      <c r="M21" s="85">
        <f>+'C8,C10,C12'!M21/('C8,C10,C12'!M21+'C8,C10,C12'!M66+'C8,C10,C12'!M110)*100</f>
        <v>56.622155148019893</v>
      </c>
      <c r="N21" s="85">
        <f>+'C8,C10,C12'!N21/('C8,C10,C12'!N21+'C8,C10,C12'!N66+'C8,C10,C12'!N110)*100</f>
        <v>57.104735279968779</v>
      </c>
      <c r="O21" s="85">
        <f>+'C8,C10,C12'!O21/('C8,C10,C12'!O21+'C8,C10,C12'!O66+'C8,C10,C12'!O110)*100</f>
        <v>57.418726598609297</v>
      </c>
      <c r="P21" s="85">
        <f>+'C8,C10,C12'!P21/('C8,C10,C12'!P21+'C8,C10,C12'!P66+'C8,C10,C12'!P110)*100</f>
        <v>58.164605450366643</v>
      </c>
      <c r="Q21" s="85">
        <f>+'C8,C10,C12'!Q21/('C8,C10,C12'!Q21+'C8,C10,C12'!Q66+'C8,C10,C12'!Q110)*100</f>
        <v>58.422219143925744</v>
      </c>
      <c r="R21" s="85">
        <f>+'C8,C10,C12'!R21/('C8,C10,C12'!R21+'C8,C10,C12'!R66+'C8,C10,C12'!R110)*100</f>
        <v>59.928385717854539</v>
      </c>
      <c r="S21" s="85">
        <f>+'C8,C10,C12'!S21/('C8,C10,C12'!S21+'C8,C10,C12'!S66+'C8,C10,C12'!S110)*100</f>
        <v>61.013145535561428</v>
      </c>
      <c r="T21" s="85">
        <f>+'C8,C10,C12'!T21/('C8,C10,C12'!T21+'C8,C10,C12'!T66+'C8,C10,C12'!T110)*100</f>
        <v>88.759362658314046</v>
      </c>
      <c r="U21" s="85">
        <f>+'C8,C10,C12'!U21/('C8,C10,C12'!U21+'C8,C10,C12'!U66+'C8,C10,C12'!U110)*100</f>
        <v>74.896270962813787</v>
      </c>
      <c r="V21" s="85">
        <f>+'C8,C10,C12'!V21/('C8,C10,C12'!V21+'C8,C10,C12'!V66+'C8,C10,C12'!V110)*100</f>
        <v>81.052281194389082</v>
      </c>
    </row>
    <row r="22" spans="1:22" ht="15" customHeight="1" x14ac:dyDescent="0.25">
      <c r="A22" s="69" t="s">
        <v>50</v>
      </c>
      <c r="B22" s="86">
        <f>+[1]ABSOL!L21/([1]ABSOL!L21+[1]ABSOL!L64+[1]ABSOL!L107)*100</f>
        <v>55.537132754143016</v>
      </c>
      <c r="C22" s="86">
        <f>+'C8,C10,C12'!C22/('C8,C10,C12'!C22+'C8,C10,C12'!C67+'C8,C10,C12'!C111)*100</f>
        <v>53.552602634816402</v>
      </c>
      <c r="D22" s="86">
        <f>+'C8,C10,C12'!D22/('C8,C10,C12'!D22+'C8,C10,C12'!D67+'C8,C10,C12'!D111)*100</f>
        <v>53.120995217703872</v>
      </c>
      <c r="E22" s="86">
        <f>+'C8,C10,C12'!E22/('C8,C10,C12'!E22+'C8,C10,C12'!E67+'C8,C10,C12'!E111)*100</f>
        <v>54.209872910851018</v>
      </c>
      <c r="F22" s="86">
        <f>+'C8,C10,C12'!F22/('C8,C10,C12'!F22+'C8,C10,C12'!F67+'C8,C10,C12'!F111)*100</f>
        <v>53.454806733123597</v>
      </c>
      <c r="G22" s="86">
        <f>+'C8,C10,C12'!G22/('C8,C10,C12'!G22+'C8,C10,C12'!G67+'C8,C10,C12'!G111)*100</f>
        <v>51.716615766687923</v>
      </c>
      <c r="H22" s="86">
        <f>+'C8,C10,C12'!H22/('C8,C10,C12'!H22+'C8,C10,C12'!H67+'C8,C10,C12'!H111)*100</f>
        <v>50.954386293794315</v>
      </c>
      <c r="I22" s="86">
        <f>+'C8,C10,C12'!I22/('C8,C10,C12'!I22+'C8,C10,C12'!I67+'C8,C10,C12'!I111)*100</f>
        <v>52.943032663063548</v>
      </c>
      <c r="J22" s="86">
        <f>+'C8,C10,C12'!J22/('C8,C10,C12'!J22+'C8,C10,C12'!J67+'C8,C10,C12'!J111)*100</f>
        <v>59.172714373968951</v>
      </c>
      <c r="K22" s="86">
        <f>+'C8,C10,C12'!K22/('C8,C10,C12'!K22+'C8,C10,C12'!K67+'C8,C10,C12'!K111)*100</f>
        <v>54.96713242823639</v>
      </c>
      <c r="L22" s="86">
        <f>+'C8,C10,C12'!L22/('C8,C10,C12'!L22+'C8,C10,C12'!L67+'C8,C10,C12'!L111)*100</f>
        <v>54.528316355874793</v>
      </c>
      <c r="M22" s="86">
        <f>+'C8,C10,C12'!M22/('C8,C10,C12'!M22+'C8,C10,C12'!M67+'C8,C10,C12'!M111)*100</f>
        <v>54.868942299173526</v>
      </c>
      <c r="N22" s="86">
        <f>+'C8,C10,C12'!N22/('C8,C10,C12'!N22+'C8,C10,C12'!N67+'C8,C10,C12'!N111)*100</f>
        <v>55.754565171762408</v>
      </c>
      <c r="O22" s="86">
        <f>+'C8,C10,C12'!O22/('C8,C10,C12'!O22+'C8,C10,C12'!O67+'C8,C10,C12'!O111)*100</f>
        <v>55.9799130334398</v>
      </c>
      <c r="P22" s="86">
        <f>+'C8,C10,C12'!P22/('C8,C10,C12'!P22+'C8,C10,C12'!P67+'C8,C10,C12'!P111)*100</f>
        <v>55.784070017348974</v>
      </c>
      <c r="Q22" s="86">
        <f>+'C8,C10,C12'!Q22/('C8,C10,C12'!Q22+'C8,C10,C12'!Q67+'C8,C10,C12'!Q111)*100</f>
        <v>56.30537964046092</v>
      </c>
      <c r="R22" s="86">
        <f>+'C8,C10,C12'!R22/('C8,C10,C12'!R22+'C8,C10,C12'!R67+'C8,C10,C12'!R111)*100</f>
        <v>58.006834023088651</v>
      </c>
      <c r="S22" s="86">
        <f>+'C8,C10,C12'!S22/('C8,C10,C12'!S22+'C8,C10,C12'!S67+'C8,C10,C12'!S111)*100</f>
        <v>59.234595527277136</v>
      </c>
      <c r="T22" s="86">
        <f>+'C8,C10,C12'!T22/('C8,C10,C12'!T22+'C8,C10,C12'!T67+'C8,C10,C12'!T111)*100</f>
        <v>88.014855715506485</v>
      </c>
      <c r="U22" s="86">
        <f>+'C8,C10,C12'!U22/('C8,C10,C12'!U22+'C8,C10,C12'!U67+'C8,C10,C12'!U111)*100</f>
        <v>73.720833711625005</v>
      </c>
      <c r="V22" s="86">
        <f>+'C8,C10,C12'!V22/('C8,C10,C12'!V22+'C8,C10,C12'!V67+'C8,C10,C12'!V111)*100</f>
        <v>77.950125741490851</v>
      </c>
    </row>
    <row r="23" spans="1:22" ht="15" customHeight="1" x14ac:dyDescent="0.25">
      <c r="A23" s="69" t="s">
        <v>51</v>
      </c>
      <c r="B23" s="87">
        <f>+[1]ABSOL!L22/([1]ABSOL!L22+[1]ABSOL!L65+[1]ABSOL!L108)*100</f>
        <v>49.456555112066319</v>
      </c>
      <c r="C23" s="87">
        <f>+'C8,C10,C12'!C23/('C8,C10,C12'!C23+'C8,C10,C12'!C68+'C8,C10,C12'!C112)*100</f>
        <v>48.691397360036412</v>
      </c>
      <c r="D23" s="87">
        <f>+'C8,C10,C12'!D23/('C8,C10,C12'!D23+'C8,C10,C12'!D68+'C8,C10,C12'!D112)*100</f>
        <v>49.367179376859923</v>
      </c>
      <c r="E23" s="87">
        <f>+'C8,C10,C12'!E23/('C8,C10,C12'!E23+'C8,C10,C12'!E68+'C8,C10,C12'!E112)*100</f>
        <v>50.244057370198256</v>
      </c>
      <c r="F23" s="87">
        <f>+'C8,C10,C12'!F23/('C8,C10,C12'!F23+'C8,C10,C12'!F68+'C8,C10,C12'!F112)*100</f>
        <v>52.909343828458979</v>
      </c>
      <c r="G23" s="87">
        <f>+'C8,C10,C12'!G23/('C8,C10,C12'!G23+'C8,C10,C12'!G68+'C8,C10,C12'!G112)*100</f>
        <v>50.524435412501234</v>
      </c>
      <c r="H23" s="87">
        <f>+'C8,C10,C12'!H23/('C8,C10,C12'!H23+'C8,C10,C12'!H68+'C8,C10,C12'!H112)*100</f>
        <v>50.701981970147294</v>
      </c>
      <c r="I23" s="87">
        <f>+'C8,C10,C12'!I23/('C8,C10,C12'!I23+'C8,C10,C12'!I68+'C8,C10,C12'!I112)*100</f>
        <v>49.986570421353029</v>
      </c>
      <c r="J23" s="87">
        <f>+'C8,C10,C12'!J23/('C8,C10,C12'!J23+'C8,C10,C12'!J68+'C8,C10,C12'!J112)*100</f>
        <v>55.847525279403939</v>
      </c>
      <c r="K23" s="87">
        <f>+'C8,C10,C12'!K23/('C8,C10,C12'!K23+'C8,C10,C12'!K68+'C8,C10,C12'!K112)*100</f>
        <v>51.912568306010932</v>
      </c>
      <c r="L23" s="87">
        <f>+'C8,C10,C12'!L23/('C8,C10,C12'!L23+'C8,C10,C12'!L68+'C8,C10,C12'!L112)*100</f>
        <v>52.120304928860214</v>
      </c>
      <c r="M23" s="87">
        <f>+'C8,C10,C12'!M23/('C8,C10,C12'!M23+'C8,C10,C12'!M68+'C8,C10,C12'!M112)*100</f>
        <v>51.582583179226972</v>
      </c>
      <c r="N23" s="87">
        <f>+'C8,C10,C12'!N23/('C8,C10,C12'!N23+'C8,C10,C12'!N68+'C8,C10,C12'!N112)*100</f>
        <v>53.178416335581637</v>
      </c>
      <c r="O23" s="87">
        <f>+'C8,C10,C12'!O23/('C8,C10,C12'!O23+'C8,C10,C12'!O68+'C8,C10,C12'!O112)*100</f>
        <v>53.412796764936076</v>
      </c>
      <c r="P23" s="87">
        <f>+'C8,C10,C12'!P23/('C8,C10,C12'!P23+'C8,C10,C12'!P68+'C8,C10,C12'!P112)*100</f>
        <v>52.019135823487353</v>
      </c>
      <c r="Q23" s="87">
        <f>+'C8,C10,C12'!Q23/('C8,C10,C12'!Q23+'C8,C10,C12'!Q68+'C8,C10,C12'!Q112)*100</f>
        <v>54.294306896069379</v>
      </c>
      <c r="R23" s="87">
        <f>+'C8,C10,C12'!R23/('C8,C10,C12'!R23+'C8,C10,C12'!R68+'C8,C10,C12'!R112)*100</f>
        <v>55.836539283576982</v>
      </c>
      <c r="S23" s="87">
        <f>+'C8,C10,C12'!S23/('C8,C10,C12'!S23+'C8,C10,C12'!S68+'C8,C10,C12'!S112)*100</f>
        <v>56.884409907722201</v>
      </c>
      <c r="T23" s="87">
        <f>+'C8,C10,C12'!T23/('C8,C10,C12'!T23+'C8,C10,C12'!T68+'C8,C10,C12'!T112)*100</f>
        <v>85.26056810556922</v>
      </c>
      <c r="U23" s="87">
        <f>+'C8,C10,C12'!U23/('C8,C10,C12'!U23+'C8,C10,C12'!U68+'C8,C10,C12'!U112)*100</f>
        <v>73.858017089482956</v>
      </c>
      <c r="V23" s="87">
        <f>+'C8,C10,C12'!V23/('C8,C10,C12'!V23+'C8,C10,C12'!V68+'C8,C10,C12'!V112)*100</f>
        <v>73.754036833376972</v>
      </c>
    </row>
    <row r="24" spans="1:22" ht="15" customHeight="1" x14ac:dyDescent="0.25">
      <c r="A24" s="69" t="s">
        <v>52</v>
      </c>
      <c r="B24" s="87">
        <f>+[1]ABSOL!L23/([1]ABSOL!L23+[1]ABSOL!L66+[1]ABSOL!L109)*100</f>
        <v>53.102033396525307</v>
      </c>
      <c r="C24" s="87">
        <f>+'C8,C10,C12'!C24/('C8,C10,C12'!C24+'C8,C10,C12'!C69+'C8,C10,C12'!C113)*100</f>
        <v>52.529615643267292</v>
      </c>
      <c r="D24" s="87">
        <f>+'C8,C10,C12'!D24/('C8,C10,C12'!D24+'C8,C10,C12'!D69+'C8,C10,C12'!D113)*100</f>
        <v>53.265975144338974</v>
      </c>
      <c r="E24" s="87">
        <f>+'C8,C10,C12'!E24/('C8,C10,C12'!E24+'C8,C10,C12'!E69+'C8,C10,C12'!E113)*100</f>
        <v>55.81008190717187</v>
      </c>
      <c r="F24" s="87">
        <f>+'C8,C10,C12'!F24/('C8,C10,C12'!F24+'C8,C10,C12'!F69+'C8,C10,C12'!F113)*100</f>
        <v>54.97147072223548</v>
      </c>
      <c r="G24" s="87">
        <f>+'C8,C10,C12'!G24/('C8,C10,C12'!G24+'C8,C10,C12'!G69+'C8,C10,C12'!G113)*100</f>
        <v>52.192567354407217</v>
      </c>
      <c r="H24" s="87">
        <f>+'C8,C10,C12'!H24/('C8,C10,C12'!H24+'C8,C10,C12'!H69+'C8,C10,C12'!H113)*100</f>
        <v>50.820109621661572</v>
      </c>
      <c r="I24" s="87">
        <f>+'C8,C10,C12'!I24/('C8,C10,C12'!I24+'C8,C10,C12'!I69+'C8,C10,C12'!I113)*100</f>
        <v>51.105073943949662</v>
      </c>
      <c r="J24" s="87">
        <f>+'C8,C10,C12'!J24/('C8,C10,C12'!J24+'C8,C10,C12'!J69+'C8,C10,C12'!J113)*100</f>
        <v>57.305342381767829</v>
      </c>
      <c r="K24" s="87">
        <f>+'C8,C10,C12'!K24/('C8,C10,C12'!K24+'C8,C10,C12'!K69+'C8,C10,C12'!K113)*100</f>
        <v>53.623129223921431</v>
      </c>
      <c r="L24" s="87">
        <f>+'C8,C10,C12'!L24/('C8,C10,C12'!L24+'C8,C10,C12'!L69+'C8,C10,C12'!L113)*100</f>
        <v>52.723194791790718</v>
      </c>
      <c r="M24" s="87">
        <f>+'C8,C10,C12'!M24/('C8,C10,C12'!M24+'C8,C10,C12'!M69+'C8,C10,C12'!M113)*100</f>
        <v>53.586113266097747</v>
      </c>
      <c r="N24" s="87">
        <f>+'C8,C10,C12'!N24/('C8,C10,C12'!N24+'C8,C10,C12'!N69+'C8,C10,C12'!N113)*100</f>
        <v>53.239214137624643</v>
      </c>
      <c r="O24" s="87">
        <f>+'C8,C10,C12'!O24/('C8,C10,C12'!O24+'C8,C10,C12'!O69+'C8,C10,C12'!O113)*100</f>
        <v>52.954684629516223</v>
      </c>
      <c r="P24" s="87">
        <f>+'C8,C10,C12'!P24/('C8,C10,C12'!P24+'C8,C10,C12'!P69+'C8,C10,C12'!P113)*100</f>
        <v>52.248887168569766</v>
      </c>
      <c r="Q24" s="87">
        <f>+'C8,C10,C12'!Q24/('C8,C10,C12'!Q24+'C8,C10,C12'!Q69+'C8,C10,C12'!Q113)*100</f>
        <v>52.42756622516557</v>
      </c>
      <c r="R24" s="87">
        <f>+'C8,C10,C12'!R24/('C8,C10,C12'!R24+'C8,C10,C12'!R69+'C8,C10,C12'!R113)*100</f>
        <v>55.288451514709259</v>
      </c>
      <c r="S24" s="87">
        <f>+'C8,C10,C12'!S24/('C8,C10,C12'!S24+'C8,C10,C12'!S69+'C8,C10,C12'!S113)*100</f>
        <v>56.106677442165875</v>
      </c>
      <c r="T24" s="87">
        <f>+'C8,C10,C12'!T24/('C8,C10,C12'!T24+'C8,C10,C12'!T69+'C8,C10,C12'!T113)*100</f>
        <v>87.924475967825018</v>
      </c>
      <c r="U24" s="87">
        <f>+'C8,C10,C12'!U24/('C8,C10,C12'!U24+'C8,C10,C12'!U69+'C8,C10,C12'!U113)*100</f>
        <v>70.416089028998996</v>
      </c>
      <c r="V24" s="87">
        <f>+'C8,C10,C12'!V24/('C8,C10,C12'!V24+'C8,C10,C12'!V69+'C8,C10,C12'!V113)*100</f>
        <v>77.432035986700569</v>
      </c>
    </row>
    <row r="25" spans="1:22" ht="15" customHeight="1" x14ac:dyDescent="0.25">
      <c r="A25" s="69" t="s">
        <v>53</v>
      </c>
      <c r="B25" s="87">
        <f>+[1]ABSOL!L24/([1]ABSOL!L24+[1]ABSOL!L67+[1]ABSOL!L110)*100</f>
        <v>68.206424843592984</v>
      </c>
      <c r="C25" s="87">
        <f>+'C8,C10,C12'!C25/('C8,C10,C12'!C25+'C8,C10,C12'!C70+'C8,C10,C12'!C114)*100</f>
        <v>62.990016267423684</v>
      </c>
      <c r="D25" s="87">
        <f>+'C8,C10,C12'!D25/('C8,C10,C12'!D25+'C8,C10,C12'!D70+'C8,C10,C12'!D114)*100</f>
        <v>59.618700900555666</v>
      </c>
      <c r="E25" s="87">
        <f>+'C8,C10,C12'!E25/('C8,C10,C12'!E25+'C8,C10,C12'!E70+'C8,C10,C12'!E114)*100</f>
        <v>58.999941991994895</v>
      </c>
      <c r="F25" s="87">
        <f>+'C8,C10,C12'!F25/('C8,C10,C12'!F25+'C8,C10,C12'!F70+'C8,C10,C12'!F114)*100</f>
        <v>52.469329156878096</v>
      </c>
      <c r="G25" s="87">
        <f>+'C8,C10,C12'!G25/('C8,C10,C12'!G25+'C8,C10,C12'!G70+'C8,C10,C12'!G114)*100</f>
        <v>52.956457199406238</v>
      </c>
      <c r="H25" s="87">
        <f>+'C8,C10,C12'!H25/('C8,C10,C12'!H25+'C8,C10,C12'!H70+'C8,C10,C12'!H114)*100</f>
        <v>51.505622500062884</v>
      </c>
      <c r="I25" s="87">
        <f>+'C8,C10,C12'!I25/('C8,C10,C12'!I25+'C8,C10,C12'!I70+'C8,C10,C12'!I114)*100</f>
        <v>59.526460328063536</v>
      </c>
      <c r="J25" s="87">
        <f>+'C8,C10,C12'!J25/('C8,C10,C12'!J25+'C8,C10,C12'!J70+'C8,C10,C12'!J114)*100</f>
        <v>66.402487961476737</v>
      </c>
      <c r="K25" s="87">
        <f>+'C8,C10,C12'!K25/('C8,C10,C12'!K25+'C8,C10,C12'!K70+'C8,C10,C12'!K114)*100</f>
        <v>61.337382991435973</v>
      </c>
      <c r="L25" s="87">
        <f>+'C8,C10,C12'!L25/('C8,C10,C12'!L25+'C8,C10,C12'!L70+'C8,C10,C12'!L114)*100</f>
        <v>60.508983485883093</v>
      </c>
      <c r="M25" s="87">
        <f>+'C8,C10,C12'!M25/('C8,C10,C12'!M25+'C8,C10,C12'!M70+'C8,C10,C12'!M114)*100</f>
        <v>61.72162511271965</v>
      </c>
      <c r="N25" s="87">
        <f>+'C8,C10,C12'!N25/('C8,C10,C12'!N25+'C8,C10,C12'!N70+'C8,C10,C12'!N114)*100</f>
        <v>62.831412103746395</v>
      </c>
      <c r="O25" s="87">
        <f>+'C8,C10,C12'!O25/('C8,C10,C12'!O25+'C8,C10,C12'!O70+'C8,C10,C12'!O114)*100</f>
        <v>63.432377533185317</v>
      </c>
      <c r="P25" s="87">
        <f>+'C8,C10,C12'!P25/('C8,C10,C12'!P25+'C8,C10,C12'!P70+'C8,C10,C12'!P114)*100</f>
        <v>64.947354089134976</v>
      </c>
      <c r="Q25" s="87">
        <f>+'C8,C10,C12'!Q25/('C8,C10,C12'!Q25+'C8,C10,C12'!Q70+'C8,C10,C12'!Q114)*100</f>
        <v>63.299717814682886</v>
      </c>
      <c r="R25" s="87">
        <f>+'C8,C10,C12'!R25/('C8,C10,C12'!R25+'C8,C10,C12'!R70+'C8,C10,C12'!R114)*100</f>
        <v>64.365856069592724</v>
      </c>
      <c r="S25" s="87">
        <f>+'C8,C10,C12'!S25/('C8,C10,C12'!S25+'C8,C10,C12'!S70+'C8,C10,C12'!S114)*100</f>
        <v>66.277687474223058</v>
      </c>
      <c r="T25" s="87">
        <f>+'C8,C10,C12'!T25/('C8,C10,C12'!T25+'C8,C10,C12'!T70+'C8,C10,C12'!T114)*100</f>
        <v>91.797027542324216</v>
      </c>
      <c r="U25" s="87">
        <f>+'C8,C10,C12'!U25/('C8,C10,C12'!U25+'C8,C10,C12'!U70+'C8,C10,C12'!U114)*100</f>
        <v>77.140923632187679</v>
      </c>
      <c r="V25" s="87">
        <f>+'C8,C10,C12'!V25/('C8,C10,C12'!V25+'C8,C10,C12'!V70+'C8,C10,C12'!V114)*100</f>
        <v>83.526265201220269</v>
      </c>
    </row>
    <row r="26" spans="1:22" ht="15" customHeight="1" x14ac:dyDescent="0.25">
      <c r="A26" s="70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1:22" ht="15" customHeight="1" x14ac:dyDescent="0.25">
      <c r="A27" s="78" t="s">
        <v>54</v>
      </c>
      <c r="B27" s="86">
        <f>+[1]ABSOL!L26/([1]ABSOL!L26+[1]ABSOL!L69+[1]ABSOL!L112)*100</f>
        <v>63.076099910012893</v>
      </c>
      <c r="C27" s="86">
        <f>+'C8,C10,C12'!C27/('C8,C10,C12'!C27+'C8,C10,C12'!C72+'C8,C10,C12'!C116)*100</f>
        <v>57.674043924361904</v>
      </c>
      <c r="D27" s="86">
        <f>+'C8,C10,C12'!D27/('C8,C10,C12'!D27+'C8,C10,C12'!D72+'C8,C10,C12'!D116)*100</f>
        <v>57.696345649101552</v>
      </c>
      <c r="E27" s="86">
        <f>+'C8,C10,C12'!E27/('C8,C10,C12'!E27+'C8,C10,C12'!E72+'C8,C10,C12'!E116)*100</f>
        <v>59.659644364650376</v>
      </c>
      <c r="F27" s="86">
        <f>+'C8,C10,C12'!F27/('C8,C10,C12'!F27+'C8,C10,C12'!F72+'C8,C10,C12'!F116)*100</f>
        <v>58.583891863556367</v>
      </c>
      <c r="G27" s="86">
        <f>+'C8,C10,C12'!G27/('C8,C10,C12'!G27+'C8,C10,C12'!G72+'C8,C10,C12'!G116)*100</f>
        <v>57.722629261586121</v>
      </c>
      <c r="H27" s="86">
        <f>+'C8,C10,C12'!H27/('C8,C10,C12'!H27+'C8,C10,C12'!H72+'C8,C10,C12'!H116)*100</f>
        <v>56.088177014531048</v>
      </c>
      <c r="I27" s="86">
        <f>+'C8,C10,C12'!I27/('C8,C10,C12'!I27+'C8,C10,C12'!I72+'C8,C10,C12'!I116)*100</f>
        <v>55.891179540709814</v>
      </c>
      <c r="J27" s="86">
        <f>+'C8,C10,C12'!J27/('C8,C10,C12'!J27+'C8,C10,C12'!J72+'C8,C10,C12'!J116)*100</f>
        <v>59.957446808510639</v>
      </c>
      <c r="K27" s="86">
        <f>+'C8,C10,C12'!K27/('C8,C10,C12'!K27+'C8,C10,C12'!K72+'C8,C10,C12'!K116)*100</f>
        <v>57.905107677030962</v>
      </c>
      <c r="L27" s="86">
        <f>+'C8,C10,C12'!L27/('C8,C10,C12'!L27+'C8,C10,C12'!L72+'C8,C10,C12'!L116)*100</f>
        <v>57.311760087442465</v>
      </c>
      <c r="M27" s="86">
        <f>+'C8,C10,C12'!M27/('C8,C10,C12'!M27+'C8,C10,C12'!M72+'C8,C10,C12'!M116)*100</f>
        <v>60.909667734497106</v>
      </c>
      <c r="N27" s="86">
        <f>+'C8,C10,C12'!N27/('C8,C10,C12'!N27+'C8,C10,C12'!N72+'C8,C10,C12'!N116)*100</f>
        <v>60.467658381255639</v>
      </c>
      <c r="O27" s="86">
        <f>+'C8,C10,C12'!O27/('C8,C10,C12'!O27+'C8,C10,C12'!O72+'C8,C10,C12'!O116)*100</f>
        <v>60.990209344901693</v>
      </c>
      <c r="P27" s="86">
        <f>+'C8,C10,C12'!P27/('C8,C10,C12'!P27+'C8,C10,C12'!P72+'C8,C10,C12'!P116)*100</f>
        <v>63.838486699993823</v>
      </c>
      <c r="Q27" s="86">
        <f>+'C8,C10,C12'!Q27/('C8,C10,C12'!Q27+'C8,C10,C12'!Q72+'C8,C10,C12'!Q116)*100</f>
        <v>63.064696862467564</v>
      </c>
      <c r="R27" s="86">
        <f>+'C8,C10,C12'!R27/('C8,C10,C12'!R27+'C8,C10,C12'!R72+'C8,C10,C12'!R116)*100</f>
        <v>64.005141091182168</v>
      </c>
      <c r="S27" s="86">
        <f>+'C8,C10,C12'!S27/('C8,C10,C12'!S27+'C8,C10,C12'!S72+'C8,C10,C12'!S116)*100</f>
        <v>64.907826959691818</v>
      </c>
      <c r="T27" s="86">
        <f>+'C8,C10,C12'!T27/('C8,C10,C12'!T27+'C8,C10,C12'!T72+'C8,C10,C12'!T116)*100</f>
        <v>90.421068075117375</v>
      </c>
      <c r="U27" s="86">
        <f>+'C8,C10,C12'!U27/('C8,C10,C12'!U27+'C8,C10,C12'!U72+'C8,C10,C12'!U116)*100</f>
        <v>77.274755268614015</v>
      </c>
      <c r="V27" s="86">
        <f>+'C8,C10,C12'!V27/('C8,C10,C12'!V27+'C8,C10,C12'!V72+'C8,C10,C12'!V116)*100</f>
        <v>87.262990673362722</v>
      </c>
    </row>
    <row r="28" spans="1:22" ht="15" customHeight="1" x14ac:dyDescent="0.25">
      <c r="A28" s="78" t="s">
        <v>55</v>
      </c>
      <c r="B28" s="87">
        <f>+[1]ABSOL!L27/([1]ABSOL!L27+[1]ABSOL!L70+[1]ABSOL!L113)*100</f>
        <v>50.700196396550254</v>
      </c>
      <c r="C28" s="87">
        <f>+'C8,C10,C12'!C28/('C8,C10,C12'!C28+'C8,C10,C12'!C73+'C8,C10,C12'!C117)*100</f>
        <v>45.382491123623716</v>
      </c>
      <c r="D28" s="87">
        <f>+'C8,C10,C12'!D28/('C8,C10,C12'!D28+'C8,C10,C12'!D73+'C8,C10,C12'!D117)*100</f>
        <v>46.226184233525608</v>
      </c>
      <c r="E28" s="87">
        <f>+'C8,C10,C12'!E28/('C8,C10,C12'!E28+'C8,C10,C12'!E73+'C8,C10,C12'!E117)*100</f>
        <v>47.288187269216436</v>
      </c>
      <c r="F28" s="87">
        <f>+'C8,C10,C12'!F28/('C8,C10,C12'!F28+'C8,C10,C12'!F73+'C8,C10,C12'!F117)*100</f>
        <v>48.571710981516262</v>
      </c>
      <c r="G28" s="87">
        <f>+'C8,C10,C12'!G28/('C8,C10,C12'!G28+'C8,C10,C12'!G73+'C8,C10,C12'!G117)*100</f>
        <v>47.739667919040116</v>
      </c>
      <c r="H28" s="87">
        <f>+'C8,C10,C12'!H28/('C8,C10,C12'!H28+'C8,C10,C12'!H73+'C8,C10,C12'!H117)*100</f>
        <v>45.137228106138252</v>
      </c>
      <c r="I28" s="87">
        <f>+'C8,C10,C12'!I28/('C8,C10,C12'!I28+'C8,C10,C12'!I73+'C8,C10,C12'!I117)*100</f>
        <v>45.050156464773494</v>
      </c>
      <c r="J28" s="87">
        <f>+'C8,C10,C12'!J28/('C8,C10,C12'!J28+'C8,C10,C12'!J73+'C8,C10,C12'!J117)*100</f>
        <v>49.291864944482214</v>
      </c>
      <c r="K28" s="87">
        <f>+'C8,C10,C12'!K28/('C8,C10,C12'!K28+'C8,C10,C12'!K73+'C8,C10,C12'!K117)*100</f>
        <v>48.531846782205541</v>
      </c>
      <c r="L28" s="87">
        <f>+'C8,C10,C12'!L28/('C8,C10,C12'!L28+'C8,C10,C12'!L73+'C8,C10,C12'!L117)*100</f>
        <v>48.471302428256067</v>
      </c>
      <c r="M28" s="87">
        <f>+'C8,C10,C12'!M28/('C8,C10,C12'!M28+'C8,C10,C12'!M73+'C8,C10,C12'!M117)*100</f>
        <v>50.969229060208846</v>
      </c>
      <c r="N28" s="87">
        <f>+'C8,C10,C12'!N28/('C8,C10,C12'!N28+'C8,C10,C12'!N73+'C8,C10,C12'!N117)*100</f>
        <v>50.644806847096923</v>
      </c>
      <c r="O28" s="87">
        <f>+'C8,C10,C12'!O28/('C8,C10,C12'!O28+'C8,C10,C12'!O73+'C8,C10,C12'!O117)*100</f>
        <v>51.037609719235022</v>
      </c>
      <c r="P28" s="87">
        <f>+'C8,C10,C12'!P28/('C8,C10,C12'!P28+'C8,C10,C12'!P73+'C8,C10,C12'!P117)*100</f>
        <v>52.894472921774017</v>
      </c>
      <c r="Q28" s="87">
        <f>+'C8,C10,C12'!Q28/('C8,C10,C12'!Q28+'C8,C10,C12'!Q73+'C8,C10,C12'!Q117)*100</f>
        <v>53.942238841594403</v>
      </c>
      <c r="R28" s="87">
        <f>+'C8,C10,C12'!R28/('C8,C10,C12'!R28+'C8,C10,C12'!R73+'C8,C10,C12'!R117)*100</f>
        <v>53.140654095308037</v>
      </c>
      <c r="S28" s="87">
        <f>+'C8,C10,C12'!S28/('C8,C10,C12'!S28+'C8,C10,C12'!S73+'C8,C10,C12'!S117)*100</f>
        <v>54.464384623906057</v>
      </c>
      <c r="T28" s="87">
        <f>+'C8,C10,C12'!T28/('C8,C10,C12'!T28+'C8,C10,C12'!T73+'C8,C10,C12'!T117)*100</f>
        <v>86.940595636247807</v>
      </c>
      <c r="U28" s="87">
        <f>+'C8,C10,C12'!U28/('C8,C10,C12'!U28+'C8,C10,C12'!U73+'C8,C10,C12'!U117)*100</f>
        <v>69.714462426553965</v>
      </c>
      <c r="V28" s="87">
        <f>+'C8,C10,C12'!V28/('C8,C10,C12'!V28+'C8,C10,C12'!V73+'C8,C10,C12'!V117)*100</f>
        <v>81.91459670667038</v>
      </c>
    </row>
    <row r="29" spans="1:22" ht="15" customHeight="1" x14ac:dyDescent="0.25">
      <c r="A29" s="78" t="s">
        <v>56</v>
      </c>
      <c r="B29" s="87">
        <f>+[1]ABSOL!L28/([1]ABSOL!L28+[1]ABSOL!L71+[1]ABSOL!L114)*100</f>
        <v>79.223822588020127</v>
      </c>
      <c r="C29" s="87">
        <f>+'C8,C10,C12'!C29/('C8,C10,C12'!C29+'C8,C10,C12'!C74+'C8,C10,C12'!C118)*100</f>
        <v>75.191279740069177</v>
      </c>
      <c r="D29" s="87">
        <f>+'C8,C10,C12'!D29/('C8,C10,C12'!D29+'C8,C10,C12'!D74+'C8,C10,C12'!D118)*100</f>
        <v>73.268278613661479</v>
      </c>
      <c r="E29" s="87">
        <f>+'C8,C10,C12'!E29/('C8,C10,C12'!E29+'C8,C10,C12'!E74+'C8,C10,C12'!E118)*100</f>
        <v>75.424141749723148</v>
      </c>
      <c r="F29" s="87">
        <f>+'C8,C10,C12'!F29/('C8,C10,C12'!F29+'C8,C10,C12'!F74+'C8,C10,C12'!F118)*100</f>
        <v>71.60806212372394</v>
      </c>
      <c r="G29" s="87">
        <f>+'C8,C10,C12'!G29/('C8,C10,C12'!G29+'C8,C10,C12'!G74+'C8,C10,C12'!G118)*100</f>
        <v>70.987322954949008</v>
      </c>
      <c r="H29" s="87">
        <f>+'C8,C10,C12'!H29/('C8,C10,C12'!H29+'C8,C10,C12'!H74+'C8,C10,C12'!H118)*100</f>
        <v>71.093162291641917</v>
      </c>
      <c r="I29" s="87">
        <f>+'C8,C10,C12'!I29/('C8,C10,C12'!I29+'C8,C10,C12'!I74+'C8,C10,C12'!I118)*100</f>
        <v>69.362808842652797</v>
      </c>
      <c r="J29" s="87">
        <f>+'C8,C10,C12'!J29/('C8,C10,C12'!J29+'C8,C10,C12'!J74+'C8,C10,C12'!J118)*100</f>
        <v>74.315229300360002</v>
      </c>
      <c r="K29" s="87">
        <f>+'C8,C10,C12'!K29/('C8,C10,C12'!K29+'C8,C10,C12'!K74+'C8,C10,C12'!K118)*100</f>
        <v>69.626469744766268</v>
      </c>
      <c r="L29" s="87">
        <f>+'C8,C10,C12'!L29/('C8,C10,C12'!L29+'C8,C10,C12'!L74+'C8,C10,C12'!L118)*100</f>
        <v>68.175742225974389</v>
      </c>
      <c r="M29" s="87">
        <f>+'C8,C10,C12'!M29/('C8,C10,C12'!M29+'C8,C10,C12'!M74+'C8,C10,C12'!M118)*100</f>
        <v>73.194385667936231</v>
      </c>
      <c r="N29" s="87">
        <f>+'C8,C10,C12'!N29/('C8,C10,C12'!N29+'C8,C10,C12'!N74+'C8,C10,C12'!N118)*100</f>
        <v>72.108169333144559</v>
      </c>
      <c r="O29" s="87">
        <f>+'C8,C10,C12'!O29/('C8,C10,C12'!O29+'C8,C10,C12'!O74+'C8,C10,C12'!O118)*100</f>
        <v>72.825083445777992</v>
      </c>
      <c r="P29" s="87">
        <f>+'C8,C10,C12'!P29/('C8,C10,C12'!P29+'C8,C10,C12'!P74+'C8,C10,C12'!P118)*100</f>
        <v>77.102162827501317</v>
      </c>
      <c r="Q29" s="87">
        <f>+'C8,C10,C12'!Q29/('C8,C10,C12'!Q29+'C8,C10,C12'!Q74+'C8,C10,C12'!Q118)*100</f>
        <v>74.213034431841066</v>
      </c>
      <c r="R29" s="87">
        <f>+'C8,C10,C12'!R29/('C8,C10,C12'!R29+'C8,C10,C12'!R74+'C8,C10,C12'!R118)*100</f>
        <v>76.954248366013061</v>
      </c>
      <c r="S29" s="87">
        <f>+'C8,C10,C12'!S29/('C8,C10,C12'!S29+'C8,C10,C12'!S74+'C8,C10,C12'!S118)*100</f>
        <v>76.408144883713447</v>
      </c>
      <c r="T29" s="87">
        <f>+'C8,C10,C12'!T29/('C8,C10,C12'!T29+'C8,C10,C12'!T74+'C8,C10,C12'!T118)*100</f>
        <v>94.631007440176944</v>
      </c>
      <c r="U29" s="87">
        <f>+'C8,C10,C12'!U29/('C8,C10,C12'!U29+'C8,C10,C12'!U74+'C8,C10,C12'!U118)*100</f>
        <v>84.77064220183486</v>
      </c>
      <c r="V29" s="87">
        <f>+'C8,C10,C12'!V29/('C8,C10,C12'!V29+'C8,C10,C12'!V74+'C8,C10,C12'!V118)*100</f>
        <v>93.793894223878453</v>
      </c>
    </row>
    <row r="30" spans="1:22" ht="15" customHeight="1" x14ac:dyDescent="0.25">
      <c r="A30" s="78" t="s">
        <v>57</v>
      </c>
      <c r="B30" s="87">
        <f>+[1]ABSOL!L29/([1]ABSOL!L29)*100</f>
        <v>100</v>
      </c>
      <c r="C30" s="87">
        <f>+'C8,C10,C12'!C30/('C8,C10,C12'!C30+'C8,C10,C12'!C75+'C8,C10,C12'!C119)*100</f>
        <v>98.550724637681171</v>
      </c>
      <c r="D30" s="87">
        <f>+'C8,C10,C12'!D30/('C8,C10,C12'!D30+'C8,C10,C12'!D75+'C8,C10,C12'!D119)*100</f>
        <v>91.803278688524586</v>
      </c>
      <c r="E30" s="87">
        <f>+'C8,C10,C12'!E30/('C8,C10,C12'!E30+'C8,C10,C12'!E75+'C8,C10,C12'!E119)*100</f>
        <v>95.057034220532316</v>
      </c>
      <c r="F30" s="87">
        <f>+'C8,C10,C12'!F30/('C8,C10,C12'!F30+'C8,C10,C12'!F75+'C8,C10,C12'!F119)*100</f>
        <v>96.453900709219852</v>
      </c>
      <c r="G30" s="87">
        <f>+'C8,C10,C12'!G30/('C8,C10,C12'!G30+'C8,C10,C12'!G75+'C8,C10,C12'!G119)*100</f>
        <v>92.083333333333329</v>
      </c>
      <c r="H30" s="87">
        <f>+'C8,C10,C12'!H30/('C8,C10,C12'!H30+'C8,C10,C12'!H75+'C8,C10,C12'!H119)*100</f>
        <v>87.709497206703915</v>
      </c>
      <c r="I30" s="87">
        <f>+'C8,C10,C12'!I30/('C8,C10,C12'!I30+'C8,C10,C12'!I75+'C8,C10,C12'!I119)*100</f>
        <v>95.588235294117652</v>
      </c>
      <c r="J30" s="87">
        <f>+'C8,C10,C12'!J30/('C8,C10,C12'!J30+'C8,C10,C12'!J75+'C8,C10,C12'!J119)*100</f>
        <v>100</v>
      </c>
      <c r="K30" s="87">
        <f>+'C8,C10,C12'!K30/('C8,C10,C12'!K30+'C8,C10,C12'!K75+'C8,C10,C12'!K119)*100</f>
        <v>97.5</v>
      </c>
      <c r="L30" s="87">
        <f>+'C8,C10,C12'!L30/('C8,C10,C12'!L30+'C8,C10,C12'!L75+'C8,C10,C12'!L119)*100</f>
        <v>97.231833910034609</v>
      </c>
      <c r="M30" s="87">
        <f>+'C8,C10,C12'!M30/('C8,C10,C12'!M30+'C8,C10,C12'!M75+'C8,C10,C12'!M119)*100</f>
        <v>98.814229249011859</v>
      </c>
      <c r="N30" s="87">
        <f>+'C8,C10,C12'!N30/('C8,C10,C12'!N30+'C8,C10,C12'!N75+'C8,C10,C12'!N119)*100</f>
        <v>98.257839721254356</v>
      </c>
      <c r="O30" s="87">
        <f>+'C8,C10,C12'!O30/('C8,C10,C12'!O30+'C8,C10,C12'!O75+'C8,C10,C12'!O119)*100</f>
        <v>97.97570850202429</v>
      </c>
      <c r="P30" s="87">
        <f>+'C8,C10,C12'!P30/('C8,C10,C12'!P30+'C8,C10,C12'!P75+'C8,C10,C12'!P119)*100</f>
        <v>96.465696465696467</v>
      </c>
      <c r="Q30" s="87">
        <f>+'C8,C10,C12'!Q30/('C8,C10,C12'!Q30+'C8,C10,C12'!Q75+'C8,C10,C12'!Q119)*100</f>
        <v>100</v>
      </c>
      <c r="R30" s="87">
        <f>+'C8,C10,C12'!R30/('C8,C10,C12'!R30+'C8,C10,C12'!R75+'C8,C10,C12'!R119)*100</f>
        <v>98.839458413926494</v>
      </c>
      <c r="S30" s="87">
        <f>+'C8,C10,C12'!S30/('C8,C10,C12'!S30+'C8,C10,C12'!S75+'C8,C10,C12'!S119)*100</f>
        <v>100</v>
      </c>
      <c r="T30" s="87">
        <f>+'C8,C10,C12'!T30/('C8,C10,C12'!T30+'C8,C10,C12'!T75+'C8,C10,C12'!T119)*100</f>
        <v>98.919753086419746</v>
      </c>
      <c r="U30" s="87">
        <f>+'C8,C10,C12'!U30/('C8,C10,C12'!U30+'C8,C10,C12'!U75+'C8,C10,C12'!U119)*100</f>
        <v>99.436302142051858</v>
      </c>
      <c r="V30" s="87">
        <f>+'C8,C10,C12'!V30/('C8,C10,C12'!V30+'C8,C10,C12'!V75+'C8,C10,C12'!V119)*100</f>
        <v>99.428571428571431</v>
      </c>
    </row>
    <row r="31" spans="1:22" ht="15" customHeight="1" x14ac:dyDescent="0.25">
      <c r="A31" s="70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1:22" ht="15" customHeight="1" x14ac:dyDescent="0.25">
      <c r="A32" s="89" t="s">
        <v>59</v>
      </c>
      <c r="B32" s="85">
        <f>+[1]ABSOL!L31/([1]ABSOL!L31+[1]ABSOL!L74+[1]ABSOL!L117)*100</f>
        <v>58.687822218037141</v>
      </c>
      <c r="C32" s="85">
        <f>+'C8,C10,C12'!C32/('C8,C10,C12'!C32+'C8,C10,C12'!C77+'C8,C10,C12'!C121)*100</f>
        <v>55.450022614201721</v>
      </c>
      <c r="D32" s="85">
        <f>+'C8,C10,C12'!D32/('C8,C10,C12'!D32+'C8,C10,C12'!D77+'C8,C10,C12'!D121)*100</f>
        <v>55.364023072982782</v>
      </c>
      <c r="E32" s="85">
        <f>+'C8,C10,C12'!E32/('C8,C10,C12'!E32+'C8,C10,C12'!E77+'C8,C10,C12'!E121)*100</f>
        <v>58.608681729941758</v>
      </c>
      <c r="F32" s="85">
        <f>+'C8,C10,C12'!F32/('C8,C10,C12'!F32+'C8,C10,C12'!F77+'C8,C10,C12'!F121)*100</f>
        <v>57.479583160309268</v>
      </c>
      <c r="G32" s="85">
        <f>+'C8,C10,C12'!G32/('C8,C10,C12'!G32+'C8,C10,C12'!G77+'C8,C10,C12'!G121)*100</f>
        <v>54.850304054710421</v>
      </c>
      <c r="H32" s="85">
        <f>+'C8,C10,C12'!H32/('C8,C10,C12'!H32+'C8,C10,C12'!H77+'C8,C10,C12'!H121)*100</f>
        <v>54.327979392378211</v>
      </c>
      <c r="I32" s="85">
        <f>+'C8,C10,C12'!I32/('C8,C10,C12'!I32+'C8,C10,C12'!I77+'C8,C10,C12'!I121)*100</f>
        <v>55.31609195402298</v>
      </c>
      <c r="J32" s="85">
        <f>+'C8,C10,C12'!J32/('C8,C10,C12'!J32+'C8,C10,C12'!J77+'C8,C10,C12'!J121)*100</f>
        <v>62.914706448171529</v>
      </c>
      <c r="K32" s="85">
        <f>+'C8,C10,C12'!K32/('C8,C10,C12'!K32+'C8,C10,C12'!K77+'C8,C10,C12'!K121)*100</f>
        <v>59.445847987979064</v>
      </c>
      <c r="L32" s="85">
        <f>+'C8,C10,C12'!L32/('C8,C10,C12'!L32+'C8,C10,C12'!L77+'C8,C10,C12'!L121)*100</f>
        <v>59.28954555924841</v>
      </c>
      <c r="M32" s="85">
        <f>+'C8,C10,C12'!M32/('C8,C10,C12'!M32+'C8,C10,C12'!M77+'C8,C10,C12'!M121)*100</f>
        <v>60.054590651350956</v>
      </c>
      <c r="N32" s="85">
        <f>+'C8,C10,C12'!N32/('C8,C10,C12'!N32+'C8,C10,C12'!N77+'C8,C10,C12'!N121)*100</f>
        <v>59.253370929761672</v>
      </c>
      <c r="O32" s="85">
        <f>+'C8,C10,C12'!O32/('C8,C10,C12'!O32+'C8,C10,C12'!O77+'C8,C10,C12'!O121)*100</f>
        <v>59.208164942804295</v>
      </c>
      <c r="P32" s="85">
        <f>+'C8,C10,C12'!P32/('C8,C10,C12'!P32+'C8,C10,C12'!P77+'C8,C10,C12'!P121)*100</f>
        <v>61.91160796172818</v>
      </c>
      <c r="Q32" s="85">
        <f>+'C8,C10,C12'!Q32/('C8,C10,C12'!Q32+'C8,C10,C12'!Q77+'C8,C10,C12'!Q121)*100</f>
        <v>61.92318319977894</v>
      </c>
      <c r="R32" s="85">
        <f>+'C8,C10,C12'!R32/('C8,C10,C12'!R32+'C8,C10,C12'!R77+'C8,C10,C12'!R121)*100</f>
        <v>63.847170491409344</v>
      </c>
      <c r="S32" s="85">
        <f>+'C8,C10,C12'!S32/('C8,C10,C12'!S32+'C8,C10,C12'!S77+'C8,C10,C12'!S121)*100</f>
        <v>66.216388872756838</v>
      </c>
      <c r="T32" s="85">
        <f>+'C8,C10,C12'!T32/('C8,C10,C12'!T32+'C8,C10,C12'!T77+'C8,C10,C12'!T121)*100</f>
        <v>90.809276120975525</v>
      </c>
      <c r="U32" s="85">
        <f>+'C8,C10,C12'!U32/('C8,C10,C12'!U32+'C8,C10,C12'!U77+'C8,C10,C12'!U121)*100</f>
        <v>79.772152982997142</v>
      </c>
      <c r="V32" s="85">
        <f>+'C8,C10,C12'!V32/('C8,C10,C12'!V32+'C8,C10,C12'!V77+'C8,C10,C12'!V121)*100</f>
        <v>83.293038682864449</v>
      </c>
    </row>
    <row r="33" spans="1:25" ht="15" customHeight="1" x14ac:dyDescent="0.25">
      <c r="A33" s="69" t="s">
        <v>50</v>
      </c>
      <c r="B33" s="87">
        <f>+[1]ABSOL!L32/([1]ABSOL!L32+[1]ABSOL!L75+[1]ABSOL!L118)*100</f>
        <v>55.236163209063768</v>
      </c>
      <c r="C33" s="87">
        <f>+'C8,C10,C12'!C33/('C8,C10,C12'!C33+'C8,C10,C12'!C78+'C8,C10,C12'!C122)*100</f>
        <v>51.092615817276631</v>
      </c>
      <c r="D33" s="87">
        <f>+'C8,C10,C12'!D33/('C8,C10,C12'!D33+'C8,C10,C12'!D78+'C8,C10,C12'!D122)*100</f>
        <v>51.456566798567927</v>
      </c>
      <c r="E33" s="87">
        <f>+'C8,C10,C12'!E33/('C8,C10,C12'!E33+'C8,C10,C12'!E78+'C8,C10,C12'!E122)*100</f>
        <v>54.069939254637987</v>
      </c>
      <c r="F33" s="87">
        <f>+'C8,C10,C12'!F33/('C8,C10,C12'!F33+'C8,C10,C12'!F78+'C8,C10,C12'!F122)*100</f>
        <v>54.779080252479709</v>
      </c>
      <c r="G33" s="87">
        <f>+'C8,C10,C12'!G33/('C8,C10,C12'!G33+'C8,C10,C12'!G78+'C8,C10,C12'!G122)*100</f>
        <v>51.211695064918075</v>
      </c>
      <c r="H33" s="87">
        <f>+'C8,C10,C12'!H33/('C8,C10,C12'!H33+'C8,C10,C12'!H78+'C8,C10,C12'!H122)*100</f>
        <v>49.759166420918113</v>
      </c>
      <c r="I33" s="87">
        <f>+'C8,C10,C12'!I33/('C8,C10,C12'!I33+'C8,C10,C12'!I78+'C8,C10,C12'!I122)*100</f>
        <v>51.312865771602048</v>
      </c>
      <c r="J33" s="87">
        <f>+'C8,C10,C12'!J33/('C8,C10,C12'!J33+'C8,C10,C12'!J78+'C8,C10,C12'!J122)*100</f>
        <v>61.974846940314265</v>
      </c>
      <c r="K33" s="87">
        <f>+'C8,C10,C12'!K33/('C8,C10,C12'!K33+'C8,C10,C12'!K78+'C8,C10,C12'!K122)*100</f>
        <v>55.970622119815673</v>
      </c>
      <c r="L33" s="87">
        <f>+'C8,C10,C12'!L33/('C8,C10,C12'!L33+'C8,C10,C12'!L78+'C8,C10,C12'!L122)*100</f>
        <v>55.810935517360718</v>
      </c>
      <c r="M33" s="87">
        <f>+'C8,C10,C12'!M33/('C8,C10,C12'!M33+'C8,C10,C12'!M78+'C8,C10,C12'!M122)*100</f>
        <v>55.442409721033712</v>
      </c>
      <c r="N33" s="87">
        <f>+'C8,C10,C12'!N33/('C8,C10,C12'!N33+'C8,C10,C12'!N78+'C8,C10,C12'!N122)*100</f>
        <v>55.983104105496317</v>
      </c>
      <c r="O33" s="87">
        <f>+'C8,C10,C12'!O33/('C8,C10,C12'!O33+'C8,C10,C12'!O78+'C8,C10,C12'!O122)*100</f>
        <v>56.484163540528989</v>
      </c>
      <c r="P33" s="87">
        <f>+'C8,C10,C12'!P33/('C8,C10,C12'!P33+'C8,C10,C12'!P78+'C8,C10,C12'!P122)*100</f>
        <v>58.361848193341515</v>
      </c>
      <c r="Q33" s="87">
        <f>+'C8,C10,C12'!Q33/('C8,C10,C12'!Q33+'C8,C10,C12'!Q78+'C8,C10,C12'!Q122)*100</f>
        <v>59.323177366702936</v>
      </c>
      <c r="R33" s="87">
        <f>+'C8,C10,C12'!R33/('C8,C10,C12'!R33+'C8,C10,C12'!R78+'C8,C10,C12'!R122)*100</f>
        <v>61.009550399964539</v>
      </c>
      <c r="S33" s="87">
        <f>+'C8,C10,C12'!S33/('C8,C10,C12'!S33+'C8,C10,C12'!S78+'C8,C10,C12'!S122)*100</f>
        <v>64.303319973423072</v>
      </c>
      <c r="T33" s="87">
        <f>+'C8,C10,C12'!T33/('C8,C10,C12'!T33+'C8,C10,C12'!T78+'C8,C10,C12'!T122)*100</f>
        <v>90.30644279261945</v>
      </c>
      <c r="U33" s="87">
        <f>+'C8,C10,C12'!U33/('C8,C10,C12'!U33+'C8,C10,C12'!U78+'C8,C10,C12'!U122)*100</f>
        <v>78.121684117800157</v>
      </c>
      <c r="V33" s="87">
        <f>+'C8,C10,C12'!V33/('C8,C10,C12'!V33+'C8,C10,C12'!V78+'C8,C10,C12'!V122)*100</f>
        <v>78.149291266575219</v>
      </c>
    </row>
    <row r="34" spans="1:25" ht="15" customHeight="1" x14ac:dyDescent="0.25">
      <c r="A34" s="69" t="s">
        <v>51</v>
      </c>
      <c r="B34" s="87">
        <f>+[1]ABSOL!L33/([1]ABSOL!L33+[1]ABSOL!L76+[1]ABSOL!L119)*100</f>
        <v>50.718648939992818</v>
      </c>
      <c r="C34" s="87">
        <f>+'C8,C10,C12'!C34/('C8,C10,C12'!C34+'C8,C10,C12'!C79+'C8,C10,C12'!C123)*100</f>
        <v>49.977612608578845</v>
      </c>
      <c r="D34" s="87">
        <f>+'C8,C10,C12'!D34/('C8,C10,C12'!D34+'C8,C10,C12'!D79+'C8,C10,C12'!D123)*100</f>
        <v>49.902152641878665</v>
      </c>
      <c r="E34" s="87">
        <f>+'C8,C10,C12'!E34/('C8,C10,C12'!E34+'C8,C10,C12'!E79+'C8,C10,C12'!E123)*100</f>
        <v>52.828365420352341</v>
      </c>
      <c r="F34" s="87">
        <f>+'C8,C10,C12'!F34/('C8,C10,C12'!F34+'C8,C10,C12'!F79+'C8,C10,C12'!F123)*100</f>
        <v>54.664924684906232</v>
      </c>
      <c r="G34" s="87">
        <f>+'C8,C10,C12'!G34/('C8,C10,C12'!G34+'C8,C10,C12'!G79+'C8,C10,C12'!G123)*100</f>
        <v>51.791044776119399</v>
      </c>
      <c r="H34" s="87">
        <f>+'C8,C10,C12'!H34/('C8,C10,C12'!H34+'C8,C10,C12'!H79+'C8,C10,C12'!H123)*100</f>
        <v>50.306980974759341</v>
      </c>
      <c r="I34" s="87">
        <f>+'C8,C10,C12'!I34/('C8,C10,C12'!I34+'C8,C10,C12'!I79+'C8,C10,C12'!I123)*100</f>
        <v>50.557279909706544</v>
      </c>
      <c r="J34" s="87">
        <f>+'C8,C10,C12'!J34/('C8,C10,C12'!J34+'C8,C10,C12'!J79+'C8,C10,C12'!J123)*100</f>
        <v>59.021582733812949</v>
      </c>
      <c r="K34" s="87">
        <f>+'C8,C10,C12'!K34/('C8,C10,C12'!K34+'C8,C10,C12'!K79+'C8,C10,C12'!K123)*100</f>
        <v>54.446308724832214</v>
      </c>
      <c r="L34" s="87">
        <f>+'C8,C10,C12'!L34/('C8,C10,C12'!L34+'C8,C10,C12'!L79+'C8,C10,C12'!L123)*100</f>
        <v>54.949921646112962</v>
      </c>
      <c r="M34" s="87">
        <f>+'C8,C10,C12'!M34/('C8,C10,C12'!M34+'C8,C10,C12'!M79+'C8,C10,C12'!M123)*100</f>
        <v>54.449339207048453</v>
      </c>
      <c r="N34" s="87">
        <f>+'C8,C10,C12'!N34/('C8,C10,C12'!N34+'C8,C10,C12'!N79+'C8,C10,C12'!N123)*100</f>
        <v>54.635981411816772</v>
      </c>
      <c r="O34" s="87">
        <f>+'C8,C10,C12'!O34/('C8,C10,C12'!O34+'C8,C10,C12'!O79+'C8,C10,C12'!O123)*100</f>
        <v>56.423798232377663</v>
      </c>
      <c r="P34" s="87">
        <f>+'C8,C10,C12'!P34/('C8,C10,C12'!P34+'C8,C10,C12'!P79+'C8,C10,C12'!P123)*100</f>
        <v>56.980788783646389</v>
      </c>
      <c r="Q34" s="87">
        <f>+'C8,C10,C12'!Q34/('C8,C10,C12'!Q34+'C8,C10,C12'!Q79+'C8,C10,C12'!Q123)*100</f>
        <v>59.758127149672688</v>
      </c>
      <c r="R34" s="87">
        <f>+'C8,C10,C12'!R34/('C8,C10,C12'!R34+'C8,C10,C12'!R79+'C8,C10,C12'!R123)*100</f>
        <v>61.647354301044579</v>
      </c>
      <c r="S34" s="87">
        <f>+'C8,C10,C12'!S34/('C8,C10,C12'!S34+'C8,C10,C12'!S79+'C8,C10,C12'!S123)*100</f>
        <v>64.704250360670287</v>
      </c>
      <c r="T34" s="87">
        <f>+'C8,C10,C12'!T34/('C8,C10,C12'!T34+'C8,C10,C12'!T79+'C8,C10,C12'!T123)*100</f>
        <v>88.29682052349483</v>
      </c>
      <c r="U34" s="87">
        <f>+'C8,C10,C12'!U34/('C8,C10,C12'!U34+'C8,C10,C12'!U79+'C8,C10,C12'!U123)*100</f>
        <v>76.592765460910144</v>
      </c>
      <c r="V34" s="87">
        <f>+'C8,C10,C12'!V34/('C8,C10,C12'!V34+'C8,C10,C12'!V79+'C8,C10,C12'!V123)*100</f>
        <v>73.231397601717546</v>
      </c>
    </row>
    <row r="35" spans="1:25" ht="15" customHeight="1" x14ac:dyDescent="0.25">
      <c r="A35" s="69" t="s">
        <v>52</v>
      </c>
      <c r="B35" s="87">
        <f>+[1]ABSOL!L34/([1]ABSOL!L34+[1]ABSOL!L77+[1]ABSOL!L120)*100</f>
        <v>54.904277948475531</v>
      </c>
      <c r="C35" s="87">
        <f>+'C8,C10,C12'!C35/('C8,C10,C12'!C35+'C8,C10,C12'!C80+'C8,C10,C12'!C124)*100</f>
        <v>51.019446081319977</v>
      </c>
      <c r="D35" s="87">
        <f>+'C8,C10,C12'!D35/('C8,C10,C12'!D35+'C8,C10,C12'!D80+'C8,C10,C12'!D124)*100</f>
        <v>52.295795070082164</v>
      </c>
      <c r="E35" s="87">
        <f>+'C8,C10,C12'!E35/('C8,C10,C12'!E35+'C8,C10,C12'!E80+'C8,C10,C12'!E124)*100</f>
        <v>55.230769230769226</v>
      </c>
      <c r="F35" s="87">
        <f>+'C8,C10,C12'!F35/('C8,C10,C12'!F35+'C8,C10,C12'!F80+'C8,C10,C12'!F124)*100</f>
        <v>55.914628007651267</v>
      </c>
      <c r="G35" s="87">
        <f>+'C8,C10,C12'!G35/('C8,C10,C12'!G35+'C8,C10,C12'!G80+'C8,C10,C12'!G124)*100</f>
        <v>50.388945752302973</v>
      </c>
      <c r="H35" s="87">
        <f>+'C8,C10,C12'!H35/('C8,C10,C12'!H35+'C8,C10,C12'!H80+'C8,C10,C12'!H124)*100</f>
        <v>49.253419651247782</v>
      </c>
      <c r="I35" s="87">
        <f>+'C8,C10,C12'!I35/('C8,C10,C12'!I35+'C8,C10,C12'!I80+'C8,C10,C12'!I124)*100</f>
        <v>48.504719324391452</v>
      </c>
      <c r="J35" s="87">
        <f>+'C8,C10,C12'!J35/('C8,C10,C12'!J35+'C8,C10,C12'!J80+'C8,C10,C12'!J124)*100</f>
        <v>59.507624471798636</v>
      </c>
      <c r="K35" s="87">
        <f>+'C8,C10,C12'!K35/('C8,C10,C12'!K35+'C8,C10,C12'!K80+'C8,C10,C12'!K124)*100</f>
        <v>52.833719479593654</v>
      </c>
      <c r="L35" s="87">
        <f>+'C8,C10,C12'!L35/('C8,C10,C12'!L35+'C8,C10,C12'!L80+'C8,C10,C12'!L124)*100</f>
        <v>51.812176397071951</v>
      </c>
      <c r="M35" s="87">
        <f>+'C8,C10,C12'!M35/('C8,C10,C12'!M35+'C8,C10,C12'!M80+'C8,C10,C12'!M124)*100</f>
        <v>51.543236862813679</v>
      </c>
      <c r="N35" s="87">
        <f>+'C8,C10,C12'!N35/('C8,C10,C12'!N35+'C8,C10,C12'!N80+'C8,C10,C12'!N124)*100</f>
        <v>53.010076651451207</v>
      </c>
      <c r="O35" s="87">
        <f>+'C8,C10,C12'!O35/('C8,C10,C12'!O35+'C8,C10,C12'!O80+'C8,C10,C12'!O124)*100</f>
        <v>53.004961020552798</v>
      </c>
      <c r="P35" s="87">
        <f>+'C8,C10,C12'!P35/('C8,C10,C12'!P35+'C8,C10,C12'!P80+'C8,C10,C12'!P124)*100</f>
        <v>53.994542800939151</v>
      </c>
      <c r="Q35" s="87">
        <f>+'C8,C10,C12'!Q35/('C8,C10,C12'!Q35+'C8,C10,C12'!Q80+'C8,C10,C12'!Q124)*100</f>
        <v>54.511203648621851</v>
      </c>
      <c r="R35" s="87">
        <f>+'C8,C10,C12'!R35/('C8,C10,C12'!R35+'C8,C10,C12'!R80+'C8,C10,C12'!R124)*100</f>
        <v>55.808063978673772</v>
      </c>
      <c r="S35" s="87">
        <f>+'C8,C10,C12'!S35/('C8,C10,C12'!S35+'C8,C10,C12'!S80+'C8,C10,C12'!S124)*100</f>
        <v>59.17961227371935</v>
      </c>
      <c r="T35" s="87">
        <f>+'C8,C10,C12'!T35/('C8,C10,C12'!T35+'C8,C10,C12'!T80+'C8,C10,C12'!T124)*100</f>
        <v>90.176088971269692</v>
      </c>
      <c r="U35" s="87">
        <f>+'C8,C10,C12'!U35/('C8,C10,C12'!U35+'C8,C10,C12'!U80+'C8,C10,C12'!U124)*100</f>
        <v>76.504596172746716</v>
      </c>
      <c r="V35" s="87">
        <f>+'C8,C10,C12'!V35/('C8,C10,C12'!V35+'C8,C10,C12'!V80+'C8,C10,C12'!V124)*100</f>
        <v>76.261474595100282</v>
      </c>
    </row>
    <row r="36" spans="1:25" ht="15" customHeight="1" x14ac:dyDescent="0.25">
      <c r="A36" s="69" t="s">
        <v>53</v>
      </c>
      <c r="B36" s="87">
        <f>+[1]ABSOL!L35/([1]ABSOL!L35+[1]ABSOL!L78+[1]ABSOL!L121)*100</f>
        <v>63.364972443355782</v>
      </c>
      <c r="C36" s="87">
        <f>+'C8,C10,C12'!C36/('C8,C10,C12'!C36+'C8,C10,C12'!C81+'C8,C10,C12'!C125)*100</f>
        <v>53.055096832307456</v>
      </c>
      <c r="D36" s="87">
        <f>+'C8,C10,C12'!D36/('C8,C10,C12'!D36+'C8,C10,C12'!D81+'C8,C10,C12'!D125)*100</f>
        <v>53.197048877958807</v>
      </c>
      <c r="E36" s="87">
        <f>+'C8,C10,C12'!E36/('C8,C10,C12'!E36+'C8,C10,C12'!E81+'C8,C10,C12'!E125)*100</f>
        <v>54.81246552675124</v>
      </c>
      <c r="F36" s="87">
        <f>+'C8,C10,C12'!F36/('C8,C10,C12'!F36+'C8,C10,C12'!F81+'C8,C10,C12'!F125)*100</f>
        <v>53.570988035031455</v>
      </c>
      <c r="G36" s="87">
        <f>+'C8,C10,C12'!G36/('C8,C10,C12'!G36+'C8,C10,C12'!G81+'C8,C10,C12'!G125)*100</f>
        <v>51.293797201931412</v>
      </c>
      <c r="H36" s="87">
        <f>+'C8,C10,C12'!H36/('C8,C10,C12'!H36+'C8,C10,C12'!H81+'C8,C10,C12'!H125)*100</f>
        <v>49.451542134468966</v>
      </c>
      <c r="I36" s="87">
        <f>+'C8,C10,C12'!I36/('C8,C10,C12'!I36+'C8,C10,C12'!I81+'C8,C10,C12'!I125)*100</f>
        <v>56.366701244813278</v>
      </c>
      <c r="J36" s="87">
        <f>+'C8,C10,C12'!J36/('C8,C10,C12'!J36+'C8,C10,C12'!J81+'C8,C10,C12'!J125)*100</f>
        <v>70.087205829649974</v>
      </c>
      <c r="K36" s="87">
        <f>+'C8,C10,C12'!K36/('C8,C10,C12'!K36+'C8,C10,C12'!K81+'C8,C10,C12'!K125)*100</f>
        <v>62.170981074613877</v>
      </c>
      <c r="L36" s="87">
        <f>+'C8,C10,C12'!L36/('C8,C10,C12'!L36+'C8,C10,C12'!L81+'C8,C10,C12'!L125)*100</f>
        <v>62.339433897919747</v>
      </c>
      <c r="M36" s="87">
        <f>+'C8,C10,C12'!M36/('C8,C10,C12'!M36+'C8,C10,C12'!M81+'C8,C10,C12'!M125)*100</f>
        <v>62.124971802391158</v>
      </c>
      <c r="N36" s="87">
        <f>+'C8,C10,C12'!N36/('C8,C10,C12'!N36+'C8,C10,C12'!N81+'C8,C10,C12'!N125)*100</f>
        <v>62.424772951088734</v>
      </c>
      <c r="O36" s="87">
        <f>+'C8,C10,C12'!O36/('C8,C10,C12'!O36+'C8,C10,C12'!O81+'C8,C10,C12'!O125)*100</f>
        <v>61.796445196783743</v>
      </c>
      <c r="P36" s="87">
        <f>+'C8,C10,C12'!P36/('C8,C10,C12'!P36+'C8,C10,C12'!P81+'C8,C10,C12'!P125)*100</f>
        <v>66.234090341901677</v>
      </c>
      <c r="Q36" s="87">
        <f>+'C8,C10,C12'!Q36/('C8,C10,C12'!Q36+'C8,C10,C12'!Q81+'C8,C10,C12'!Q125)*100</f>
        <v>64.400156311059007</v>
      </c>
      <c r="R36" s="87">
        <f>+'C8,C10,C12'!R36/('C8,C10,C12'!R36+'C8,C10,C12'!R81+'C8,C10,C12'!R125)*100</f>
        <v>66.314954383181274</v>
      </c>
      <c r="S36" s="87">
        <f>+'C8,C10,C12'!S36/('C8,C10,C12'!S36+'C8,C10,C12'!S81+'C8,C10,C12'!S125)*100</f>
        <v>69.862908784560005</v>
      </c>
      <c r="T36" s="87">
        <f>+'C8,C10,C12'!T36/('C8,C10,C12'!T36+'C8,C10,C12'!T81+'C8,C10,C12'!T125)*100</f>
        <v>93.221673466466243</v>
      </c>
      <c r="U36" s="87">
        <f>+'C8,C10,C12'!U36/('C8,C10,C12'!U36+'C8,C10,C12'!U81+'C8,C10,C12'!U125)*100</f>
        <v>81.61423414130995</v>
      </c>
      <c r="V36" s="87">
        <f>+'C8,C10,C12'!V36/('C8,C10,C12'!V36+'C8,C10,C12'!V81+'C8,C10,C12'!V125)*100</f>
        <v>85.897593320235757</v>
      </c>
    </row>
    <row r="37" spans="1:25" ht="15" customHeight="1" x14ac:dyDescent="0.25">
      <c r="A37" s="70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5" ht="15" customHeight="1" x14ac:dyDescent="0.25">
      <c r="A38" s="78" t="s">
        <v>54</v>
      </c>
      <c r="B38" s="86">
        <f>+[1]ABSOL!L37/([1]ABSOL!L37+[1]ABSOL!L80+[1]ABSOL!L123)*100</f>
        <v>64.202287042132937</v>
      </c>
      <c r="C38" s="86">
        <f>+'C8,C10,C12'!C38/('C8,C10,C12'!C38+'C8,C10,C12'!C83+'C8,C10,C12'!C127)*100</f>
        <v>61.852906684536769</v>
      </c>
      <c r="D38" s="86">
        <f>+'C8,C10,C12'!D38/('C8,C10,C12'!D38+'C8,C10,C12'!D83+'C8,C10,C12'!D127)*100</f>
        <v>61.00947402809539</v>
      </c>
      <c r="E38" s="86">
        <f>+'C8,C10,C12'!E38/('C8,C10,C12'!E38+'C8,C10,C12'!E83+'C8,C10,C12'!E127)*100</f>
        <v>65.692906929069295</v>
      </c>
      <c r="F38" s="86">
        <f>+'C8,C10,C12'!F38/('C8,C10,C12'!F38+'C8,C10,C12'!F83+'C8,C10,C12'!F127)*100</f>
        <v>61.77570572262924</v>
      </c>
      <c r="G38" s="86">
        <f>+'C8,C10,C12'!G38/('C8,C10,C12'!G38+'C8,C10,C12'!G83+'C8,C10,C12'!G127)*100</f>
        <v>60.175169905235947</v>
      </c>
      <c r="H38" s="86">
        <f>+'C8,C10,C12'!H38/('C8,C10,C12'!H38+'C8,C10,C12'!H83+'C8,C10,C12'!H127)*100</f>
        <v>60.587152668671727</v>
      </c>
      <c r="I38" s="86">
        <f>+'C8,C10,C12'!I38/('C8,C10,C12'!I38+'C8,C10,C12'!I83+'C8,C10,C12'!I127)*100</f>
        <v>60.870131561807995</v>
      </c>
      <c r="J38" s="86">
        <f>+'C8,C10,C12'!J38/('C8,C10,C12'!J38+'C8,C10,C12'!J83+'C8,C10,C12'!J127)*100</f>
        <v>64.211972358671218</v>
      </c>
      <c r="K38" s="86">
        <f>+'C8,C10,C12'!K38/('C8,C10,C12'!K38+'C8,C10,C12'!K83+'C8,C10,C12'!K127)*100</f>
        <v>64.115165821756122</v>
      </c>
      <c r="L38" s="86">
        <f>+'C8,C10,C12'!L38/('C8,C10,C12'!L38+'C8,C10,C12'!L83+'C8,C10,C12'!L127)*100</f>
        <v>63.910811432074169</v>
      </c>
      <c r="M38" s="86">
        <f>+'C8,C10,C12'!M38/('C8,C10,C12'!M38+'C8,C10,C12'!M83+'C8,C10,C12'!M127)*100</f>
        <v>66.158317919293339</v>
      </c>
      <c r="N38" s="86">
        <f>+'C8,C10,C12'!N38/('C8,C10,C12'!N38+'C8,C10,C12'!N83+'C8,C10,C12'!N127)*100</f>
        <v>63.812978058677771</v>
      </c>
      <c r="O38" s="86">
        <f>+'C8,C10,C12'!O38/('C8,C10,C12'!O38+'C8,C10,C12'!O83+'C8,C10,C12'!O127)*100</f>
        <v>62.923859183210809</v>
      </c>
      <c r="P38" s="86">
        <f>+'C8,C10,C12'!P38/('C8,C10,C12'!P38+'C8,C10,C12'!P83+'C8,C10,C12'!P127)*100</f>
        <v>66.731932552090939</v>
      </c>
      <c r="Q38" s="86">
        <f>+'C8,C10,C12'!Q38/('C8,C10,C12'!Q38+'C8,C10,C12'!Q83+'C8,C10,C12'!Q127)*100</f>
        <v>65.127256148255412</v>
      </c>
      <c r="R38" s="86">
        <f>+'C8,C10,C12'!R38/('C8,C10,C12'!R38+'C8,C10,C12'!R83+'C8,C10,C12'!R127)*100</f>
        <v>67.208209758274066</v>
      </c>
      <c r="S38" s="86">
        <f>+'C8,C10,C12'!S38/('C8,C10,C12'!S38+'C8,C10,C12'!S83+'C8,C10,C12'!S127)*100</f>
        <v>68.479638926923272</v>
      </c>
      <c r="T38" s="86">
        <f>+'C8,C10,C12'!T38/('C8,C10,C12'!T38+'C8,C10,C12'!T83+'C8,C10,C12'!T127)*100</f>
        <v>91.417855566995144</v>
      </c>
      <c r="U38" s="86">
        <f>+'C8,C10,C12'!U38/('C8,C10,C12'!U38+'C8,C10,C12'!U83+'C8,C10,C12'!U127)*100</f>
        <v>81.669620457108664</v>
      </c>
      <c r="V38" s="86">
        <f>+'C8,C10,C12'!V38/('C8,C10,C12'!V38+'C8,C10,C12'!V83+'C8,C10,C12'!V127)*100</f>
        <v>88.964039657200473</v>
      </c>
    </row>
    <row r="39" spans="1:25" ht="15" customHeight="1" x14ac:dyDescent="0.25">
      <c r="A39" s="78" t="s">
        <v>55</v>
      </c>
      <c r="B39" s="87">
        <f>+[1]ABSOL!L38/([1]ABSOL!L38+[1]ABSOL!L81+[1]ABSOL!L124)*100</f>
        <v>55.420202573227485</v>
      </c>
      <c r="C39" s="87">
        <f>+'C8,C10,C12'!C39/('C8,C10,C12'!C39+'C8,C10,C12'!C84+'C8,C10,C12'!C128)*100</f>
        <v>50.074331020812693</v>
      </c>
      <c r="D39" s="87">
        <f>+'C8,C10,C12'!D39/('C8,C10,C12'!D39+'C8,C10,C12'!D84+'C8,C10,C12'!D128)*100</f>
        <v>48.793232147300323</v>
      </c>
      <c r="E39" s="87">
        <f>+'C8,C10,C12'!E39/('C8,C10,C12'!E39+'C8,C10,C12'!E84+'C8,C10,C12'!E128)*100</f>
        <v>54.360856269113143</v>
      </c>
      <c r="F39" s="87">
        <f>+'C8,C10,C12'!F39/('C8,C10,C12'!F39+'C8,C10,C12'!F84+'C8,C10,C12'!F128)*100</f>
        <v>51.242853591846881</v>
      </c>
      <c r="G39" s="87">
        <f>+'C8,C10,C12'!G39/('C8,C10,C12'!G39+'C8,C10,C12'!G84+'C8,C10,C12'!G128)*100</f>
        <v>49.539301558412014</v>
      </c>
      <c r="H39" s="87">
        <f>+'C8,C10,C12'!H39/('C8,C10,C12'!H39+'C8,C10,C12'!H84+'C8,C10,C12'!H128)*100</f>
        <v>50.176825462866645</v>
      </c>
      <c r="I39" s="87">
        <f>+'C8,C10,C12'!I39/('C8,C10,C12'!I39+'C8,C10,C12'!I84+'C8,C10,C12'!I128)*100</f>
        <v>50.139563734105238</v>
      </c>
      <c r="J39" s="87">
        <f>+'C8,C10,C12'!J39/('C8,C10,C12'!J39+'C8,C10,C12'!J84+'C8,C10,C12'!J128)*100</f>
        <v>54.135954135954137</v>
      </c>
      <c r="K39" s="87">
        <f>+'C8,C10,C12'!K39/('C8,C10,C12'!K39+'C8,C10,C12'!K84+'C8,C10,C12'!K128)*100</f>
        <v>55.810269313204728</v>
      </c>
      <c r="L39" s="87">
        <f>+'C8,C10,C12'!L39/('C8,C10,C12'!L39+'C8,C10,C12'!L84+'C8,C10,C12'!L128)*100</f>
        <v>51.285634432643931</v>
      </c>
      <c r="M39" s="87">
        <f>+'C8,C10,C12'!M39/('C8,C10,C12'!M39+'C8,C10,C12'!M84+'C8,C10,C12'!M128)*100</f>
        <v>55.791829882484613</v>
      </c>
      <c r="N39" s="87">
        <f>+'C8,C10,C12'!N39/('C8,C10,C12'!N39+'C8,C10,C12'!N84+'C8,C10,C12'!N128)*100</f>
        <v>53.961275048617573</v>
      </c>
      <c r="O39" s="87">
        <f>+'C8,C10,C12'!O39/('C8,C10,C12'!O39+'C8,C10,C12'!O84+'C8,C10,C12'!O128)*100</f>
        <v>53.118756936736958</v>
      </c>
      <c r="P39" s="87">
        <f>+'C8,C10,C12'!P39/('C8,C10,C12'!P39+'C8,C10,C12'!P84+'C8,C10,C12'!P128)*100</f>
        <v>56.645702306079656</v>
      </c>
      <c r="Q39" s="87">
        <f>+'C8,C10,C12'!Q39/('C8,C10,C12'!Q39+'C8,C10,C12'!Q84+'C8,C10,C12'!Q128)*100</f>
        <v>57.170630548895083</v>
      </c>
      <c r="R39" s="87">
        <f>+'C8,C10,C12'!R39/('C8,C10,C12'!R39+'C8,C10,C12'!R84+'C8,C10,C12'!R128)*100</f>
        <v>58.356237849433533</v>
      </c>
      <c r="S39" s="87">
        <f>+'C8,C10,C12'!S39/('C8,C10,C12'!S39+'C8,C10,C12'!S84+'C8,C10,C12'!S128)*100</f>
        <v>58.783165599268074</v>
      </c>
      <c r="T39" s="87">
        <f>+'C8,C10,C12'!T39/('C8,C10,C12'!T39+'C8,C10,C12'!T84+'C8,C10,C12'!T128)*100</f>
        <v>89.348002750515718</v>
      </c>
      <c r="U39" s="87">
        <f>+'C8,C10,C12'!U39/('C8,C10,C12'!U39+'C8,C10,C12'!U84+'C8,C10,C12'!U128)*100</f>
        <v>75.852170792967343</v>
      </c>
      <c r="V39" s="87">
        <f>+'C8,C10,C12'!V39/('C8,C10,C12'!V39+'C8,C10,C12'!V84+'C8,C10,C12'!V128)*100</f>
        <v>82.026557066076506</v>
      </c>
    </row>
    <row r="40" spans="1:25" ht="15" customHeight="1" x14ac:dyDescent="0.25">
      <c r="A40" s="78" t="s">
        <v>56</v>
      </c>
      <c r="B40" s="87">
        <f>+[1]ABSOL!L39/([1]ABSOL!L39+[1]ABSOL!L82+[1]ABSOL!L125)*100</f>
        <v>67.549055905220285</v>
      </c>
      <c r="C40" s="87">
        <f>+'C8,C10,C12'!C40/('C8,C10,C12'!C40+'C8,C10,C12'!C85+'C8,C10,C12'!C129)*100</f>
        <v>67.428376534788541</v>
      </c>
      <c r="D40" s="87">
        <f>+'C8,C10,C12'!D40/('C8,C10,C12'!D40+'C8,C10,C12'!D85+'C8,C10,C12'!D129)*100</f>
        <v>65.140277329893578</v>
      </c>
      <c r="E40" s="87">
        <f>+'C8,C10,C12'!E40/('C8,C10,C12'!E40+'C8,C10,C12'!E85+'C8,C10,C12'!E129)*100</f>
        <v>67.266996848266544</v>
      </c>
      <c r="F40" s="87">
        <f>+'C8,C10,C12'!F40/('C8,C10,C12'!F40+'C8,C10,C12'!F85+'C8,C10,C12'!F129)*100</f>
        <v>62.318840579710141</v>
      </c>
      <c r="G40" s="87">
        <f>+'C8,C10,C12'!G40/('C8,C10,C12'!G40+'C8,C10,C12'!G85+'C8,C10,C12'!G129)*100</f>
        <v>60.745030521208335</v>
      </c>
      <c r="H40" s="87">
        <f>+'C8,C10,C12'!H40/('C8,C10,C12'!H40+'C8,C10,C12'!H85+'C8,C10,C12'!H129)*100</f>
        <v>63.637711236288176</v>
      </c>
      <c r="I40" s="87">
        <f>+'C8,C10,C12'!I40/('C8,C10,C12'!I40+'C8,C10,C12'!I85+'C8,C10,C12'!I129)*100</f>
        <v>59.702322993462232</v>
      </c>
      <c r="J40" s="87">
        <f>+'C8,C10,C12'!J40/('C8,C10,C12'!J40+'C8,C10,C12'!J85+'C8,C10,C12'!J129)*100</f>
        <v>64.835883352948869</v>
      </c>
      <c r="K40" s="87">
        <f>+'C8,C10,C12'!K40/('C8,C10,C12'!K40+'C8,C10,C12'!K85+'C8,C10,C12'!K129)*100</f>
        <v>61.801281246074616</v>
      </c>
      <c r="L40" s="87">
        <f>+'C8,C10,C12'!L40/('C8,C10,C12'!L40+'C8,C10,C12'!L85+'C8,C10,C12'!L129)*100</f>
        <v>62.344322344322343</v>
      </c>
      <c r="M40" s="87">
        <f>+'C8,C10,C12'!M40/('C8,C10,C12'!M40+'C8,C10,C12'!M85+'C8,C10,C12'!M129)*100</f>
        <v>65.25157232704403</v>
      </c>
      <c r="N40" s="87">
        <f>+'C8,C10,C12'!N40/('C8,C10,C12'!N40+'C8,C10,C12'!N85+'C8,C10,C12'!N129)*100</f>
        <v>63.327834079660619</v>
      </c>
      <c r="O40" s="87">
        <f>+'C8,C10,C12'!O40/('C8,C10,C12'!O40+'C8,C10,C12'!O85+'C8,C10,C12'!O129)*100</f>
        <v>62.283957162549044</v>
      </c>
      <c r="P40" s="87">
        <f>+'C8,C10,C12'!P40/('C8,C10,C12'!P40+'C8,C10,C12'!P85+'C8,C10,C12'!P129)*100</f>
        <v>66.287057122198121</v>
      </c>
      <c r="Q40" s="87">
        <f>+'C8,C10,C12'!Q40/('C8,C10,C12'!Q40+'C8,C10,C12'!Q85+'C8,C10,C12'!Q129)*100</f>
        <v>63.792363792363794</v>
      </c>
      <c r="R40" s="87">
        <f>+'C8,C10,C12'!R40/('C8,C10,C12'!R40+'C8,C10,C12'!R85+'C8,C10,C12'!R129)*100</f>
        <v>66.792756539235413</v>
      </c>
      <c r="S40" s="87">
        <f>+'C8,C10,C12'!S40/('C8,C10,C12'!S40+'C8,C10,C12'!S85+'C8,C10,C12'!S129)*100</f>
        <v>68.313719168144445</v>
      </c>
      <c r="T40" s="87">
        <f>+'C8,C10,C12'!T40/('C8,C10,C12'!T40+'C8,C10,C12'!T85+'C8,C10,C12'!T129)*100</f>
        <v>91.425484294203912</v>
      </c>
      <c r="U40" s="87">
        <f>+'C8,C10,C12'!U40/('C8,C10,C12'!U40+'C8,C10,C12'!U85+'C8,C10,C12'!U129)*100</f>
        <v>81.300063798114408</v>
      </c>
      <c r="V40" s="87">
        <f>+'C8,C10,C12'!V40/('C8,C10,C12'!V40+'C8,C10,C12'!V85+'C8,C10,C12'!V129)*100</f>
        <v>88.314998658438427</v>
      </c>
    </row>
    <row r="41" spans="1:25" ht="15" customHeight="1" thickBot="1" x14ac:dyDescent="0.3">
      <c r="A41" s="79" t="s">
        <v>57</v>
      </c>
      <c r="B41" s="90">
        <f>+[1]ABSOL!L40/([1]ABSOL!L40+[1]ABSOL!L83+[1]ABSOL!L126)*100</f>
        <v>76.844993141289436</v>
      </c>
      <c r="C41" s="90">
        <f>+'C8,C10,C12'!C41/('C8,C10,C12'!C41+'C8,C10,C12'!C86+'C8,C10,C12'!C130)*100</f>
        <v>77.5623268698061</v>
      </c>
      <c r="D41" s="90">
        <f>+'C8,C10,C12'!D41/('C8,C10,C12'!D41+'C8,C10,C12'!D86+'C8,C10,C12'!D130)*100</f>
        <v>78.599127484246239</v>
      </c>
      <c r="E41" s="90">
        <f>+'C8,C10,C12'!E41/('C8,C10,C12'!E41+'C8,C10,C12'!E86+'C8,C10,C12'!E130)*100</f>
        <v>83.269148480958506</v>
      </c>
      <c r="F41" s="90">
        <f>+'C8,C10,C12'!F41/('C8,C10,C12'!F41+'C8,C10,C12'!F86+'C8,C10,C12'!F130)*100</f>
        <v>78.062963705634644</v>
      </c>
      <c r="G41" s="90">
        <f>+'C8,C10,C12'!G41/('C8,C10,C12'!G41+'C8,C10,C12'!G86+'C8,C10,C12'!G130)*100</f>
        <v>75.901295064753242</v>
      </c>
      <c r="H41" s="90">
        <f>+'C8,C10,C12'!H41/('C8,C10,C12'!H41+'C8,C10,C12'!H86+'C8,C10,C12'!H130)*100</f>
        <v>74.023998647963495</v>
      </c>
      <c r="I41" s="90">
        <f>+'C8,C10,C12'!I41/('C8,C10,C12'!I41+'C8,C10,C12'!I86+'C8,C10,C12'!I130)*100</f>
        <v>79.056573188523259</v>
      </c>
      <c r="J41" s="90">
        <f>+'C8,C10,C12'!J41/('C8,C10,C12'!J41+'C8,C10,C12'!J86+'C8,C10,C12'!J130)*100</f>
        <v>78.386559709399123</v>
      </c>
      <c r="K41" s="90">
        <f>+'C8,C10,C12'!K41/('C8,C10,C12'!K41+'C8,C10,C12'!K86+'C8,C10,C12'!K130)*100</f>
        <v>79.157924185200727</v>
      </c>
      <c r="L41" s="90">
        <f>+'C8,C10,C12'!L41/('C8,C10,C12'!L41+'C8,C10,C12'!L86+'C8,C10,C12'!L130)*100</f>
        <v>84.577876845918084</v>
      </c>
      <c r="M41" s="90">
        <f>+'C8,C10,C12'!M41/('C8,C10,C12'!M41+'C8,C10,C12'!M86+'C8,C10,C12'!M130)*100</f>
        <v>81.975736568457535</v>
      </c>
      <c r="N41" s="90">
        <f>+'C8,C10,C12'!N41/('C8,C10,C12'!N41+'C8,C10,C12'!N86+'C8,C10,C12'!N130)*100</f>
        <v>79.824794265994157</v>
      </c>
      <c r="O41" s="90">
        <f>+'C8,C10,C12'!O41/('C8,C10,C12'!O41+'C8,C10,C12'!O86+'C8,C10,C12'!O130)*100</f>
        <v>80.393393014752235</v>
      </c>
      <c r="P41" s="90">
        <f>+'C8,C10,C12'!P41/('C8,C10,C12'!P41+'C8,C10,C12'!P86+'C8,C10,C12'!P130)*100</f>
        <v>83.606557377049185</v>
      </c>
      <c r="Q41" s="90">
        <f>+'C8,C10,C12'!Q41/('C8,C10,C12'!Q41+'C8,C10,C12'!Q86+'C8,C10,C12'!Q130)*100</f>
        <v>78.688363885893537</v>
      </c>
      <c r="R41" s="90">
        <f>+'C8,C10,C12'!R41/('C8,C10,C12'!R41+'C8,C10,C12'!R86+'C8,C10,C12'!R130)*100</f>
        <v>79.960962914769027</v>
      </c>
      <c r="S41" s="90">
        <f>+'C8,C10,C12'!S41/('C8,C10,C12'!S41+'C8,C10,C12'!S86+'C8,C10,C12'!S130)*100</f>
        <v>81.304347826086953</v>
      </c>
      <c r="T41" s="90">
        <f>+'C8,C10,C12'!T41/('C8,C10,C12'!T41+'C8,C10,C12'!T86+'C8,C10,C12'!T130)*100</f>
        <v>94.206081081081081</v>
      </c>
      <c r="U41" s="90">
        <f>+'C8,C10,C12'!U41/('C8,C10,C12'!U41+'C8,C10,C12'!U86+'C8,C10,C12'!U130)*100</f>
        <v>89.792360120462831</v>
      </c>
      <c r="V41" s="90">
        <f>+'C8,C10,C12'!V41/('C8,C10,C12'!V41+'C8,C10,C12'!V86+'C8,C10,C12'!V130)*100</f>
        <v>99.263955691590141</v>
      </c>
    </row>
    <row r="42" spans="1:25" ht="15" customHeight="1" x14ac:dyDescent="0.25">
      <c r="A42" s="375" t="s">
        <v>224</v>
      </c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262"/>
      <c r="T42" s="290"/>
      <c r="U42" s="304"/>
      <c r="V42" s="327"/>
    </row>
    <row r="43" spans="1:25" ht="15" customHeight="1" x14ac:dyDescent="0.25">
      <c r="A43" s="91"/>
    </row>
    <row r="44" spans="1:25" ht="15" customHeight="1" x14ac:dyDescent="0.25">
      <c r="A44" s="91"/>
    </row>
    <row r="45" spans="1:25" ht="15" customHeight="1" x14ac:dyDescent="0.25">
      <c r="A45" s="91"/>
    </row>
    <row r="46" spans="1:25" ht="15" customHeight="1" x14ac:dyDescent="0.25">
      <c r="A46" s="92"/>
    </row>
    <row r="47" spans="1:25" s="41" customFormat="1" ht="15" customHeight="1" x14ac:dyDescent="0.25">
      <c r="A47" s="273" t="s">
        <v>416</v>
      </c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9"/>
      <c r="X47"/>
      <c r="Y47"/>
    </row>
    <row r="48" spans="1:25" s="41" customFormat="1" ht="15" customHeight="1" x14ac:dyDescent="0.2">
      <c r="A48" s="273" t="s">
        <v>60</v>
      </c>
      <c r="B48" s="273"/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W48" s="29"/>
      <c r="X48" s="372" t="s">
        <v>317</v>
      </c>
      <c r="Y48" s="372"/>
    </row>
    <row r="49" spans="1:25" s="41" customFormat="1" ht="15" customHeight="1" x14ac:dyDescent="0.2">
      <c r="A49" s="273" t="s">
        <v>234</v>
      </c>
      <c r="B49" s="273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W49" s="30"/>
      <c r="X49" s="372"/>
      <c r="Y49" s="372"/>
    </row>
    <row r="50" spans="1:25" s="41" customFormat="1" ht="15" customHeight="1" x14ac:dyDescent="0.25">
      <c r="A50" s="273" t="s">
        <v>230</v>
      </c>
      <c r="B50" s="273"/>
      <c r="C50" s="273"/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</row>
    <row r="51" spans="1:25" s="41" customFormat="1" ht="15" customHeight="1" x14ac:dyDescent="0.25">
      <c r="A51" s="273" t="s">
        <v>480</v>
      </c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</row>
    <row r="52" spans="1:25" s="41" customFormat="1" ht="15" customHeight="1" x14ac:dyDescent="0.25">
      <c r="A52" s="275" t="s">
        <v>37</v>
      </c>
      <c r="B52" s="275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</row>
    <row r="53" spans="1:25" ht="15" customHeight="1" thickBot="1" x14ac:dyDescent="0.3">
      <c r="A53" s="382"/>
      <c r="B53" s="382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2"/>
      <c r="N53" s="382"/>
      <c r="O53" s="382"/>
      <c r="P53" s="382"/>
      <c r="Q53" s="382"/>
      <c r="R53" s="382"/>
      <c r="S53" s="266"/>
      <c r="T53" s="294"/>
      <c r="U53" s="308"/>
      <c r="V53" s="331"/>
    </row>
    <row r="54" spans="1:25" s="42" customFormat="1" ht="15" customHeight="1" thickBot="1" x14ac:dyDescent="0.3">
      <c r="A54" s="43" t="s">
        <v>228</v>
      </c>
      <c r="B54" s="44">
        <v>2000</v>
      </c>
      <c r="C54" s="44">
        <v>2001</v>
      </c>
      <c r="D54" s="44">
        <v>2002</v>
      </c>
      <c r="E54" s="44">
        <v>2003</v>
      </c>
      <c r="F54" s="44">
        <v>2004</v>
      </c>
      <c r="G54" s="44">
        <v>2005</v>
      </c>
      <c r="H54" s="44">
        <v>2006</v>
      </c>
      <c r="I54" s="44">
        <v>2007</v>
      </c>
      <c r="J54" s="44">
        <v>2008</v>
      </c>
      <c r="K54" s="44">
        <v>2009</v>
      </c>
      <c r="L54" s="44">
        <v>2010</v>
      </c>
      <c r="M54" s="44">
        <v>2011</v>
      </c>
      <c r="N54" s="44">
        <v>2012</v>
      </c>
      <c r="O54" s="44">
        <v>2013</v>
      </c>
      <c r="P54" s="44">
        <v>2014</v>
      </c>
      <c r="Q54" s="44">
        <v>2015</v>
      </c>
      <c r="R54" s="44">
        <v>2016</v>
      </c>
      <c r="S54" s="44">
        <v>2017</v>
      </c>
      <c r="T54" s="44">
        <v>2018</v>
      </c>
      <c r="U54" s="44">
        <v>2019</v>
      </c>
      <c r="V54" s="44">
        <v>2020</v>
      </c>
    </row>
    <row r="55" spans="1:25" s="84" customFormat="1" ht="15" customHeight="1" x14ac:dyDescent="0.25">
      <c r="A55" s="71"/>
    </row>
    <row r="56" spans="1:25" ht="15" customHeight="1" x14ac:dyDescent="0.25">
      <c r="A56" s="72" t="s">
        <v>19</v>
      </c>
      <c r="B56" s="85">
        <f>+[1]ABSOL!L52/([1]ABSOL!L9+[1]ABSOL!L52+[1]ABSOL!L95)*100</f>
        <v>31.319032540992136</v>
      </c>
      <c r="C56" s="85">
        <f>+'C8,C10,C12'!C55/('C8,C10,C12'!C55+'C8,C10,C12'!C10+'C8,C10,C12'!C99)*100</f>
        <v>33.012193356465374</v>
      </c>
      <c r="D56" s="85">
        <f>+'C8,C10,C12'!D55/('C8,C10,C12'!D55+'C8,C10,C12'!D10+'C8,C10,C12'!D99)*100</f>
        <v>33.03372706303422</v>
      </c>
      <c r="E56" s="85">
        <f>+'C8,C10,C12'!E55/('C8,C10,C12'!E55+'C8,C10,C12'!E10+'C8,C10,C12'!E99)*100</f>
        <v>31.988414192614044</v>
      </c>
      <c r="F56" s="85">
        <f>+'C8,C10,C12'!F55/('C8,C10,C12'!F55+'C8,C10,C12'!F10+'C8,C10,C12'!F99)*100</f>
        <v>32.32647087362939</v>
      </c>
      <c r="G56" s="85">
        <f>+'C8,C10,C12'!G55/('C8,C10,C12'!G55+'C8,C10,C12'!G10+'C8,C10,C12'!G99)*100</f>
        <v>33.038535652942613</v>
      </c>
      <c r="H56" s="85">
        <f>+'C8,C10,C12'!H55/('C8,C10,C12'!H55+'C8,C10,C12'!H10+'C8,C10,C12'!H99)*100</f>
        <v>32.601372569170863</v>
      </c>
      <c r="I56" s="85">
        <f>+'C8,C10,C12'!I55/('C8,C10,C12'!I55+'C8,C10,C12'!I10+'C8,C10,C12'!I99)*100</f>
        <v>31.623316153988263</v>
      </c>
      <c r="J56" s="85">
        <f>+'C8,C10,C12'!J55/('C8,C10,C12'!J55+'C8,C10,C12'!J10+'C8,C10,C12'!J99)*100</f>
        <v>33.894118533022066</v>
      </c>
      <c r="K56" s="85">
        <f>+'C8,C10,C12'!K55/('C8,C10,C12'!K55+'C8,C10,C12'!K10+'C8,C10,C12'!K99)*100</f>
        <v>35.473879975974931</v>
      </c>
      <c r="L56" s="85">
        <f>+'C8,C10,C12'!L55/('C8,C10,C12'!L55+'C8,C10,C12'!L10+'C8,C10,C12'!L99)*100</f>
        <v>34.683240201688768</v>
      </c>
      <c r="M56" s="85">
        <f>+'C8,C10,C12'!M55/('C8,C10,C12'!M55+'C8,C10,C12'!M10+'C8,C10,C12'!M99)*100</f>
        <v>34.115796585358986</v>
      </c>
      <c r="N56" s="85">
        <f>+'C8,C10,C12'!N55/('C8,C10,C12'!N55+'C8,C10,C12'!N10+'C8,C10,C12'!N99)*100</f>
        <v>33.687665276514792</v>
      </c>
      <c r="O56" s="85">
        <f>+'C8,C10,C12'!O55/('C8,C10,C12'!O55+'C8,C10,C12'!O10+'C8,C10,C12'!O99)*100</f>
        <v>33.082418109771986</v>
      </c>
      <c r="P56" s="85">
        <f>+'C8,C10,C12'!P55/('C8,C10,C12'!P55+'C8,C10,C12'!P10+'C8,C10,C12'!P99)*100</f>
        <v>31.083360557915018</v>
      </c>
      <c r="Q56" s="85">
        <f>+'C8,C10,C12'!Q55/('C8,C10,C12'!Q55+'C8,C10,C12'!Q10+'C8,C10,C12'!Q99)*100</f>
        <v>30.323841671475314</v>
      </c>
      <c r="R56" s="85">
        <f>+'C8,C10,C12'!R55/('C8,C10,C12'!R55+'C8,C10,C12'!R10+'C8,C10,C12'!R99)*100</f>
        <v>28.966424840006948</v>
      </c>
      <c r="S56" s="85">
        <f>+'C8,C10,C12'!S55/('C8,C10,C12'!S55+'C8,C10,C12'!S10+'C8,C10,C12'!S99)*100</f>
        <v>28.044035021541024</v>
      </c>
      <c r="T56" s="85">
        <f>+'C8,C10,C12'!T55/('C8,C10,C12'!T55+'C8,C10,C12'!T10+'C8,C10,C12'!T99)*100</f>
        <v>10.643341912084443</v>
      </c>
      <c r="U56" s="85">
        <f>+'C8,C10,C12'!U55/('C8,C10,C12'!U55+'C8,C10,C12'!U10+'C8,C10,C12'!U99)*100</f>
        <v>23.697360131437538</v>
      </c>
      <c r="V56" s="85">
        <f>+'C8,C10,C12'!V55/('C8,C10,C12'!V55+'C8,C10,C12'!V10+'C8,C10,C12'!V99)*100</f>
        <v>18.277042685205949</v>
      </c>
    </row>
    <row r="57" spans="1:25" ht="15" customHeight="1" x14ac:dyDescent="0.25">
      <c r="A57" s="69" t="s">
        <v>50</v>
      </c>
      <c r="B57" s="86">
        <f>+[1]ABSOL!L53/([1]ABSOL!L10+[1]ABSOL!L53+[1]ABSOL!L96)*100</f>
        <v>32.346522374720273</v>
      </c>
      <c r="C57" s="86">
        <f>+'C8,C10,C12'!C56/('C8,C10,C12'!C56+'C8,C10,C12'!C11+'C8,C10,C12'!C100)*100</f>
        <v>33.924617923705505</v>
      </c>
      <c r="D57" s="86">
        <f>+'C8,C10,C12'!D56/('C8,C10,C12'!D56+'C8,C10,C12'!D11+'C8,C10,C12'!D100)*100</f>
        <v>33.788113159921558</v>
      </c>
      <c r="E57" s="86">
        <f>+'C8,C10,C12'!E56/('C8,C10,C12'!E56+'C8,C10,C12'!E11+'C8,C10,C12'!E100)*100</f>
        <v>32.872807792421945</v>
      </c>
      <c r="F57" s="86">
        <f>+'C8,C10,C12'!F56/('C8,C10,C12'!F56+'C8,C10,C12'!F11+'C8,C10,C12'!F100)*100</f>
        <v>33.14163173798616</v>
      </c>
      <c r="G57" s="86">
        <f>+'C8,C10,C12'!G56/('C8,C10,C12'!G56+'C8,C10,C12'!G11+'C8,C10,C12'!G100)*100</f>
        <v>34.051191231997862</v>
      </c>
      <c r="H57" s="86">
        <f>+'C8,C10,C12'!H56/('C8,C10,C12'!H56+'C8,C10,C12'!H11+'C8,C10,C12'!H100)*100</f>
        <v>33.161739362470954</v>
      </c>
      <c r="I57" s="86">
        <f>+'C8,C10,C12'!I56/('C8,C10,C12'!I56+'C8,C10,C12'!I11+'C8,C10,C12'!I100)*100</f>
        <v>31.683600703158689</v>
      </c>
      <c r="J57" s="86">
        <f>+'C8,C10,C12'!J56/('C8,C10,C12'!J56+'C8,C10,C12'!J11+'C8,C10,C12'!J100)*100</f>
        <v>34.265590885413779</v>
      </c>
      <c r="K57" s="86">
        <f>+'C8,C10,C12'!K56/('C8,C10,C12'!K56+'C8,C10,C12'!K11+'C8,C10,C12'!K100)*100</f>
        <v>36.234516484402292</v>
      </c>
      <c r="L57" s="86">
        <f>+'C8,C10,C12'!L56/('C8,C10,C12'!L56+'C8,C10,C12'!L11+'C8,C10,C12'!L100)*100</f>
        <v>35.438747005095259</v>
      </c>
      <c r="M57" s="86">
        <f>+'C8,C10,C12'!M56/('C8,C10,C12'!M56+'C8,C10,C12'!M11+'C8,C10,C12'!M100)*100</f>
        <v>35.656722602030243</v>
      </c>
      <c r="N57" s="86">
        <f>+'C8,C10,C12'!N56/('C8,C10,C12'!N56+'C8,C10,C12'!N11+'C8,C10,C12'!N100)*100</f>
        <v>34.7714091885192</v>
      </c>
      <c r="O57" s="86">
        <f>+'C8,C10,C12'!O56/('C8,C10,C12'!O56+'C8,C10,C12'!O11+'C8,C10,C12'!O100)*100</f>
        <v>34.06837002625732</v>
      </c>
      <c r="P57" s="86">
        <f>+'C8,C10,C12'!P56/('C8,C10,C12'!P56+'C8,C10,C12'!P11+'C8,C10,C12'!P100)*100</f>
        <v>32.451491218902873</v>
      </c>
      <c r="Q57" s="86">
        <f>+'C8,C10,C12'!Q56/('C8,C10,C12'!Q56+'C8,C10,C12'!Q11+'C8,C10,C12'!Q100)*100</f>
        <v>31.460841517031678</v>
      </c>
      <c r="R57" s="86">
        <f>+'C8,C10,C12'!R56/('C8,C10,C12'!R56+'C8,C10,C12'!R11+'C8,C10,C12'!R100)*100</f>
        <v>30.077431381840334</v>
      </c>
      <c r="S57" s="86">
        <f>+'C8,C10,C12'!S56/('C8,C10,C12'!S56+'C8,C10,C12'!S11+'C8,C10,C12'!S100)*100</f>
        <v>29.068879055290914</v>
      </c>
      <c r="T57" s="86">
        <f>+'C8,C10,C12'!T56/('C8,C10,C12'!T56+'C8,C10,C12'!T11+'C8,C10,C12'!T100)*100</f>
        <v>11.422658719721294</v>
      </c>
      <c r="U57" s="86">
        <f>+'C8,C10,C12'!U56/('C8,C10,C12'!U56+'C8,C10,C12'!U11+'C8,C10,C12'!U100)*100</f>
        <v>25.202423696185665</v>
      </c>
      <c r="V57" s="86">
        <f>+'C8,C10,C12'!V56/('C8,C10,C12'!V56+'C8,C10,C12'!V11+'C8,C10,C12'!V100)*100</f>
        <v>21.99979881299668</v>
      </c>
    </row>
    <row r="58" spans="1:25" ht="15" customHeight="1" x14ac:dyDescent="0.25">
      <c r="A58" s="69" t="s">
        <v>51</v>
      </c>
      <c r="B58" s="87">
        <f>+[1]ABSOL!L54/([1]ABSOL!L11+[1]ABSOL!L54+[1]ABSOL!L97)*100</f>
        <v>32.365345824928731</v>
      </c>
      <c r="C58" s="87">
        <f>+'C8,C10,C12'!C57/('C8,C10,C12'!C57+'C8,C10,C12'!C12+'C8,C10,C12'!C101)*100</f>
        <v>32.326473119962444</v>
      </c>
      <c r="D58" s="87">
        <f>+'C8,C10,C12'!D57/('C8,C10,C12'!D57+'C8,C10,C12'!D12+'C8,C10,C12'!D101)*100</f>
        <v>31.345228400088843</v>
      </c>
      <c r="E58" s="87">
        <f>+'C8,C10,C12'!E57/('C8,C10,C12'!E57+'C8,C10,C12'!E12+'C8,C10,C12'!E101)*100</f>
        <v>30.412828386216304</v>
      </c>
      <c r="F58" s="87">
        <f>+'C8,C10,C12'!F57/('C8,C10,C12'!F57+'C8,C10,C12'!F12+'C8,C10,C12'!F101)*100</f>
        <v>28.624235686492494</v>
      </c>
      <c r="G58" s="87">
        <f>+'C8,C10,C12'!G57/('C8,C10,C12'!G57+'C8,C10,C12'!G12+'C8,C10,C12'!G101)*100</f>
        <v>30.217768617454034</v>
      </c>
      <c r="H58" s="87">
        <f>+'C8,C10,C12'!H57/('C8,C10,C12'!H57+'C8,C10,C12'!H12+'C8,C10,C12'!H101)*100</f>
        <v>29.391837175403552</v>
      </c>
      <c r="I58" s="87">
        <f>+'C8,C10,C12'!I57/('C8,C10,C12'!I57+'C8,C10,C12'!I12+'C8,C10,C12'!I101)*100</f>
        <v>30.156211862338296</v>
      </c>
      <c r="J58" s="87">
        <f>+'C8,C10,C12'!J57/('C8,C10,C12'!J57+'C8,C10,C12'!J12+'C8,C10,C12'!J101)*100</f>
        <v>35.362295347706272</v>
      </c>
      <c r="K58" s="87">
        <f>+'C8,C10,C12'!K57/('C8,C10,C12'!K57+'C8,C10,C12'!K12+'C8,C10,C12'!K101)*100</f>
        <v>36.677382259160524</v>
      </c>
      <c r="L58" s="87">
        <f>+'C8,C10,C12'!L57/('C8,C10,C12'!L57+'C8,C10,C12'!L12+'C8,C10,C12'!L101)*100</f>
        <v>35.537689200920994</v>
      </c>
      <c r="M58" s="87">
        <f>+'C8,C10,C12'!M57/('C8,C10,C12'!M57+'C8,C10,C12'!M12+'C8,C10,C12'!M101)*100</f>
        <v>36.190856259197368</v>
      </c>
      <c r="N58" s="87">
        <f>+'C8,C10,C12'!N57/('C8,C10,C12'!N57+'C8,C10,C12'!N12+'C8,C10,C12'!N101)*100</f>
        <v>35.019394319030525</v>
      </c>
      <c r="O58" s="87">
        <f>+'C8,C10,C12'!O57/('C8,C10,C12'!O57+'C8,C10,C12'!O12+'C8,C10,C12'!O101)*100</f>
        <v>34.287216463872618</v>
      </c>
      <c r="P58" s="87">
        <f>+'C8,C10,C12'!P57/('C8,C10,C12'!P57+'C8,C10,C12'!P12+'C8,C10,C12'!P101)*100</f>
        <v>32.308685824991926</v>
      </c>
      <c r="Q58" s="87">
        <f>+'C8,C10,C12'!Q57/('C8,C10,C12'!Q57+'C8,C10,C12'!Q12+'C8,C10,C12'!Q101)*100</f>
        <v>29.960913611103724</v>
      </c>
      <c r="R58" s="87">
        <f>+'C8,C10,C12'!R57/('C8,C10,C12'!R57+'C8,C10,C12'!R12+'C8,C10,C12'!R101)*100</f>
        <v>28.806378611652018</v>
      </c>
      <c r="S58" s="87">
        <f>+'C8,C10,C12'!S57/('C8,C10,C12'!S57+'C8,C10,C12'!S12+'C8,C10,C12'!S101)*100</f>
        <v>28.145730369743898</v>
      </c>
      <c r="T58" s="87">
        <f>+'C8,C10,C12'!T57/('C8,C10,C12'!T57+'C8,C10,C12'!T12+'C8,C10,C12'!T101)*100</f>
        <v>13.985001292991983</v>
      </c>
      <c r="U58" s="87">
        <f>+'C8,C10,C12'!U57/('C8,C10,C12'!U57+'C8,C10,C12'!U12+'C8,C10,C12'!U101)*100</f>
        <v>25.471603666995605</v>
      </c>
      <c r="V58" s="87">
        <f>+'C8,C10,C12'!V57/('C8,C10,C12'!V57+'C8,C10,C12'!V12+'C8,C10,C12'!V101)*100</f>
        <v>26.376633238197485</v>
      </c>
    </row>
    <row r="59" spans="1:25" ht="15" customHeight="1" x14ac:dyDescent="0.25">
      <c r="A59" s="69" t="s">
        <v>52</v>
      </c>
      <c r="B59" s="87">
        <f>+[1]ABSOL!L55/([1]ABSOL!L12+[1]ABSOL!L55+[1]ABSOL!L98)*100</f>
        <v>34.12889352551683</v>
      </c>
      <c r="C59" s="87">
        <f>+'C8,C10,C12'!C58/('C8,C10,C12'!C58+'C8,C10,C12'!C13+'C8,C10,C12'!C102)*100</f>
        <v>35.402040426750375</v>
      </c>
      <c r="D59" s="87">
        <f>+'C8,C10,C12'!D58/('C8,C10,C12'!D58+'C8,C10,C12'!D13+'C8,C10,C12'!D102)*100</f>
        <v>34.889729817708329</v>
      </c>
      <c r="E59" s="87">
        <f>+'C8,C10,C12'!E58/('C8,C10,C12'!E58+'C8,C10,C12'!E13+'C8,C10,C12'!E102)*100</f>
        <v>33.099760953267278</v>
      </c>
      <c r="F59" s="87">
        <f>+'C8,C10,C12'!F58/('C8,C10,C12'!F58+'C8,C10,C12'!F13+'C8,C10,C12'!F102)*100</f>
        <v>31.904829900403385</v>
      </c>
      <c r="G59" s="87">
        <f>+'C8,C10,C12'!G58/('C8,C10,C12'!G58+'C8,C10,C12'!G13+'C8,C10,C12'!G102)*100</f>
        <v>33.0617443341417</v>
      </c>
      <c r="H59" s="87">
        <f>+'C8,C10,C12'!H58/('C8,C10,C12'!H58+'C8,C10,C12'!H13+'C8,C10,C12'!H102)*100</f>
        <v>33.727912163321321</v>
      </c>
      <c r="I59" s="87">
        <f>+'C8,C10,C12'!I58/('C8,C10,C12'!I58+'C8,C10,C12'!I13+'C8,C10,C12'!I102)*100</f>
        <v>33.628708425814544</v>
      </c>
      <c r="J59" s="87">
        <f>+'C8,C10,C12'!J58/('C8,C10,C12'!J58+'C8,C10,C12'!J13+'C8,C10,C12'!J102)*100</f>
        <v>36.42050629865777</v>
      </c>
      <c r="K59" s="87">
        <f>+'C8,C10,C12'!K58/('C8,C10,C12'!K58+'C8,C10,C12'!K13+'C8,C10,C12'!K102)*100</f>
        <v>37.881027924051899</v>
      </c>
      <c r="L59" s="87">
        <f>+'C8,C10,C12'!L58/('C8,C10,C12'!L58+'C8,C10,C12'!L13+'C8,C10,C12'!L102)*100</f>
        <v>37.279163419069889</v>
      </c>
      <c r="M59" s="87">
        <f>+'C8,C10,C12'!M58/('C8,C10,C12'!M58+'C8,C10,C12'!M13+'C8,C10,C12'!M102)*100</f>
        <v>37.573217772274873</v>
      </c>
      <c r="N59" s="87">
        <f>+'C8,C10,C12'!N58/('C8,C10,C12'!N58+'C8,C10,C12'!N13+'C8,C10,C12'!N102)*100</f>
        <v>37.039000257003337</v>
      </c>
      <c r="O59" s="87">
        <f>+'C8,C10,C12'!O58/('C8,C10,C12'!O58+'C8,C10,C12'!O13+'C8,C10,C12'!O102)*100</f>
        <v>36.371033360455655</v>
      </c>
      <c r="P59" s="87">
        <f>+'C8,C10,C12'!P58/('C8,C10,C12'!P58+'C8,C10,C12'!P13+'C8,C10,C12'!P102)*100</f>
        <v>35.822865532634324</v>
      </c>
      <c r="Q59" s="87">
        <f>+'C8,C10,C12'!Q58/('C8,C10,C12'!Q58+'C8,C10,C12'!Q13+'C8,C10,C12'!Q102)*100</f>
        <v>34.75547289949408</v>
      </c>
      <c r="R59" s="87">
        <f>+'C8,C10,C12'!R58/('C8,C10,C12'!R58+'C8,C10,C12'!R13+'C8,C10,C12'!R102)*100</f>
        <v>32.932600686062763</v>
      </c>
      <c r="S59" s="87">
        <f>+'C8,C10,C12'!S58/('C8,C10,C12'!S58+'C8,C10,C12'!S13+'C8,C10,C12'!S102)*100</f>
        <v>31.93183040585189</v>
      </c>
      <c r="T59" s="87">
        <f>+'C8,C10,C12'!T58/('C8,C10,C12'!T58+'C8,C10,C12'!T13+'C8,C10,C12'!T102)*100</f>
        <v>11.527325642448881</v>
      </c>
      <c r="U59" s="87">
        <f>+'C8,C10,C12'!U58/('C8,C10,C12'!U58+'C8,C10,C12'!U13+'C8,C10,C12'!U102)*100</f>
        <v>28.078451553878264</v>
      </c>
      <c r="V59" s="87">
        <f>+'C8,C10,C12'!V58/('C8,C10,C12'!V58+'C8,C10,C12'!V13+'C8,C10,C12'!V102)*100</f>
        <v>22.861372063371096</v>
      </c>
    </row>
    <row r="60" spans="1:25" ht="15" customHeight="1" x14ac:dyDescent="0.25">
      <c r="A60" s="69" t="s">
        <v>53</v>
      </c>
      <c r="B60" s="87">
        <f>+[1]ABSOL!L56/([1]ABSOL!L13+[1]ABSOL!L56+[1]ABSOL!L99)*100</f>
        <v>30.076776972258635</v>
      </c>
      <c r="C60" s="87">
        <f>+'C8,C10,C12'!C59/('C8,C10,C12'!C59+'C8,C10,C12'!C14+'C8,C10,C12'!C103)*100</f>
        <v>34.778491002841207</v>
      </c>
      <c r="D60" s="87">
        <f>+'C8,C10,C12'!D59/('C8,C10,C12'!D59+'C8,C10,C12'!D14+'C8,C10,C12'!D103)*100</f>
        <v>36.718667371760972</v>
      </c>
      <c r="E60" s="87">
        <f>+'C8,C10,C12'!E59/('C8,C10,C12'!E59+'C8,C10,C12'!E14+'C8,C10,C12'!E103)*100</f>
        <v>36.89432063263839</v>
      </c>
      <c r="F60" s="87">
        <f>+'C8,C10,C12'!F59/('C8,C10,C12'!F59+'C8,C10,C12'!F14+'C8,C10,C12'!F103)*100</f>
        <v>41.63776202684361</v>
      </c>
      <c r="G60" s="87">
        <f>+'C8,C10,C12'!G59/('C8,C10,C12'!G59+'C8,C10,C12'!G14+'C8,C10,C12'!G103)*100</f>
        <v>41.049961853310514</v>
      </c>
      <c r="H60" s="87">
        <f>+'C8,C10,C12'!H59/('C8,C10,C12'!H59+'C8,C10,C12'!H14+'C8,C10,C12'!H103)*100</f>
        <v>38.347368421052629</v>
      </c>
      <c r="I60" s="87">
        <f>+'C8,C10,C12'!I59/('C8,C10,C12'!I59+'C8,C10,C12'!I14+'C8,C10,C12'!I103)*100</f>
        <v>31.638652843281879</v>
      </c>
      <c r="J60" s="87">
        <f>+'C8,C10,C12'!J59/('C8,C10,C12'!J59+'C8,C10,C12'!J14+'C8,C10,C12'!J103)*100</f>
        <v>29.983624567294736</v>
      </c>
      <c r="K60" s="87">
        <f>+'C8,C10,C12'!K59/('C8,C10,C12'!K59+'C8,C10,C12'!K14+'C8,C10,C12'!K103)*100</f>
        <v>33.539970017422313</v>
      </c>
      <c r="L60" s="87">
        <f>+'C8,C10,C12'!L59/('C8,C10,C12'!L59+'C8,C10,C12'!L14+'C8,C10,C12'!L103)*100</f>
        <v>33.019263399540868</v>
      </c>
      <c r="M60" s="87">
        <f>+'C8,C10,C12'!M59/('C8,C10,C12'!M59+'C8,C10,C12'!M14+'C8,C10,C12'!M103)*100</f>
        <v>32.378700122251843</v>
      </c>
      <c r="N60" s="87">
        <f>+'C8,C10,C12'!N59/('C8,C10,C12'!N59+'C8,C10,C12'!N14+'C8,C10,C12'!N103)*100</f>
        <v>31.5858918056677</v>
      </c>
      <c r="O60" s="87">
        <f>+'C8,C10,C12'!O59/('C8,C10,C12'!O59+'C8,C10,C12'!O14+'C8,C10,C12'!O103)*100</f>
        <v>30.780073373238075</v>
      </c>
      <c r="P60" s="87">
        <f>+'C8,C10,C12'!P59/('C8,C10,C12'!P59+'C8,C10,C12'!P14+'C8,C10,C12'!P103)*100</f>
        <v>28.595624810568914</v>
      </c>
      <c r="Q60" s="87">
        <f>+'C8,C10,C12'!Q59/('C8,C10,C12'!Q59+'C8,C10,C12'!Q14+'C8,C10,C12'!Q103)*100</f>
        <v>29.743525674204431</v>
      </c>
      <c r="R60" s="87">
        <f>+'C8,C10,C12'!R59/('C8,C10,C12'!R59+'C8,C10,C12'!R14+'C8,C10,C12'!R103)*100</f>
        <v>28.510052949933108</v>
      </c>
      <c r="S60" s="87">
        <f>+'C8,C10,C12'!S59/('C8,C10,C12'!S59+'C8,C10,C12'!S14+'C8,C10,C12'!S103)*100</f>
        <v>26.923502100375856</v>
      </c>
      <c r="T60" s="87">
        <f>+'C8,C10,C12'!T59/('C8,C10,C12'!T59+'C8,C10,C12'!T14+'C8,C10,C12'!T103)*100</f>
        <v>7.8551057317751809</v>
      </c>
      <c r="U60" s="87">
        <f>+'C8,C10,C12'!U59/('C8,C10,C12'!U59+'C8,C10,C12'!U14+'C8,C10,C12'!U103)*100</f>
        <v>21.779513348683803</v>
      </c>
      <c r="V60" s="87">
        <f>+'C8,C10,C12'!V59/('C8,C10,C12'!V59+'C8,C10,C12'!V14+'C8,C10,C12'!V103)*100</f>
        <v>15.871605400180838</v>
      </c>
    </row>
    <row r="61" spans="1:25" ht="15" customHeight="1" x14ac:dyDescent="0.25">
      <c r="A61" s="7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1:25" ht="15" customHeight="1" x14ac:dyDescent="0.25">
      <c r="A62" s="78" t="s">
        <v>54</v>
      </c>
      <c r="B62" s="86">
        <f>+[1]ABSOL!L58/([1]ABSOL!L15+[1]ABSOL!L58+[1]ABSOL!L101)*100</f>
        <v>28.738472246389417</v>
      </c>
      <c r="C62" s="86">
        <f>+'C8,C10,C12'!C61/('C8,C10,C12'!C61+'C8,C10,C12'!C16+'C8,C10,C12'!C105)*100</f>
        <v>30.922417369658419</v>
      </c>
      <c r="D62" s="86">
        <f>+'C8,C10,C12'!D61/('C8,C10,C12'!D61+'C8,C10,C12'!D16+'C8,C10,C12'!D105)*100</f>
        <v>31.317014257099089</v>
      </c>
      <c r="E62" s="86">
        <f>+'C8,C10,C12'!E61/('C8,C10,C12'!E61+'C8,C10,C12'!E16+'C8,C10,C12'!E105)*100</f>
        <v>29.898843729563513</v>
      </c>
      <c r="F62" s="86">
        <f>+'C8,C10,C12'!F61/('C8,C10,C12'!F61+'C8,C10,C12'!F16+'C8,C10,C12'!F105)*100</f>
        <v>30.37719550820616</v>
      </c>
      <c r="G62" s="86">
        <f>+'C8,C10,C12'!G61/('C8,C10,C12'!G61+'C8,C10,C12'!G16+'C8,C10,C12'!G105)*100</f>
        <v>30.717886542020288</v>
      </c>
      <c r="H62" s="86">
        <f>+'C8,C10,C12'!H61/('C8,C10,C12'!H61+'C8,C10,C12'!H16+'C8,C10,C12'!H105)*100</f>
        <v>31.384526238275168</v>
      </c>
      <c r="I62" s="86">
        <f>+'C8,C10,C12'!I61/('C8,C10,C12'!I61+'C8,C10,C12'!I16+'C8,C10,C12'!I105)*100</f>
        <v>31.49401847219093</v>
      </c>
      <c r="J62" s="86">
        <f>+'C8,C10,C12'!J61/('C8,C10,C12'!J61+'C8,C10,C12'!J16+'C8,C10,C12'!J105)*100</f>
        <v>33.106599938911209</v>
      </c>
      <c r="K62" s="86">
        <f>+'C8,C10,C12'!K61/('C8,C10,C12'!K61+'C8,C10,C12'!K16+'C8,C10,C12'!K105)*100</f>
        <v>33.906282879071469</v>
      </c>
      <c r="L62" s="86">
        <f>+'C8,C10,C12'!L61/('C8,C10,C12'!L61+'C8,C10,C12'!L16+'C8,C10,C12'!L105)*100</f>
        <v>33.097222679801007</v>
      </c>
      <c r="M62" s="86">
        <f>+'C8,C10,C12'!M61/('C8,C10,C12'!M61+'C8,C10,C12'!M16+'C8,C10,C12'!M105)*100</f>
        <v>30.850199762918734</v>
      </c>
      <c r="N62" s="86">
        <f>+'C8,C10,C12'!N61/('C8,C10,C12'!N61+'C8,C10,C12'!N16+'C8,C10,C12'!N105)*100</f>
        <v>31.352094096955042</v>
      </c>
      <c r="O62" s="86">
        <f>+'C8,C10,C12'!O61/('C8,C10,C12'!O61+'C8,C10,C12'!O16+'C8,C10,C12'!O105)*100</f>
        <v>30.998377662980829</v>
      </c>
      <c r="P62" s="86">
        <f>+'C8,C10,C12'!P61/('C8,C10,C12'!P61+'C8,C10,C12'!P16+'C8,C10,C12'!P105)*100</f>
        <v>28.307297714856965</v>
      </c>
      <c r="Q62" s="86">
        <f>+'C8,C10,C12'!Q61/('C8,C10,C12'!Q61+'C8,C10,C12'!Q16+'C8,C10,C12'!Q105)*100</f>
        <v>28.217788813730248</v>
      </c>
      <c r="R62" s="86">
        <f>+'C8,C10,C12'!R61/('C8,C10,C12'!R61+'C8,C10,C12'!R16+'C8,C10,C12'!R105)*100</f>
        <v>26.978862939812011</v>
      </c>
      <c r="S62" s="86">
        <f>+'C8,C10,C12'!S61/('C8,C10,C12'!S61+'C8,C10,C12'!S16+'C8,C10,C12'!S105)*100</f>
        <v>26.179436706439908</v>
      </c>
      <c r="T62" s="86">
        <f>+'C8,C10,C12'!T61/('C8,C10,C12'!T61+'C8,C10,C12'!T16+'C8,C10,C12'!T105)*100</f>
        <v>9.2020485709565509</v>
      </c>
      <c r="U62" s="86">
        <f>+'C8,C10,C12'!U61/('C8,C10,C12'!U61+'C8,C10,C12'!U16+'C8,C10,C12'!U105)*100</f>
        <v>21.129432609295211</v>
      </c>
      <c r="V62" s="86">
        <f>+'C8,C10,C12'!V61/('C8,C10,C12'!V61+'C8,C10,C12'!V16+'C8,C10,C12'!V105)*100</f>
        <v>12.09256429844665</v>
      </c>
    </row>
    <row r="63" spans="1:25" ht="15" customHeight="1" x14ac:dyDescent="0.25">
      <c r="A63" s="78" t="s">
        <v>55</v>
      </c>
      <c r="B63" s="87">
        <f>+[1]ABSOL!L59/([1]ABSOL!L16+[1]ABSOL!L59+[1]ABSOL!L102)*100</f>
        <v>35.794714917990106</v>
      </c>
      <c r="C63" s="87">
        <f>+'C8,C10,C12'!C62/('C8,C10,C12'!C62+'C8,C10,C12'!C17+'C8,C10,C12'!C106)*100</f>
        <v>37.635933806146568</v>
      </c>
      <c r="D63" s="87">
        <f>+'C8,C10,C12'!D62/('C8,C10,C12'!D62+'C8,C10,C12'!D17+'C8,C10,C12'!D106)*100</f>
        <v>37.556968588816417</v>
      </c>
      <c r="E63" s="87">
        <f>+'C8,C10,C12'!E62/('C8,C10,C12'!E62+'C8,C10,C12'!E17+'C8,C10,C12'!E106)*100</f>
        <v>37.048336605295276</v>
      </c>
      <c r="F63" s="87">
        <f>+'C8,C10,C12'!F62/('C8,C10,C12'!F62+'C8,C10,C12'!F17+'C8,C10,C12'!F106)*100</f>
        <v>35.619970310180484</v>
      </c>
      <c r="G63" s="87">
        <f>+'C8,C10,C12'!G62/('C8,C10,C12'!G62+'C8,C10,C12'!G17+'C8,C10,C12'!G106)*100</f>
        <v>35.336762770666347</v>
      </c>
      <c r="H63" s="87">
        <f>+'C8,C10,C12'!H62/('C8,C10,C12'!H62+'C8,C10,C12'!H17+'C8,C10,C12'!H106)*100</f>
        <v>36.568465286780807</v>
      </c>
      <c r="I63" s="87">
        <f>+'C8,C10,C12'!I62/('C8,C10,C12'!I62+'C8,C10,C12'!I17+'C8,C10,C12'!I106)*100</f>
        <v>36.686727761820087</v>
      </c>
      <c r="J63" s="87">
        <f>+'C8,C10,C12'!J62/('C8,C10,C12'!J62+'C8,C10,C12'!J17+'C8,C10,C12'!J106)*100</f>
        <v>41.440362087326946</v>
      </c>
      <c r="K63" s="87">
        <f>+'C8,C10,C12'!K62/('C8,C10,C12'!K62+'C8,C10,C12'!K17+'C8,C10,C12'!K106)*100</f>
        <v>40.415610960887435</v>
      </c>
      <c r="L63" s="87">
        <f>+'C8,C10,C12'!L62/('C8,C10,C12'!L62+'C8,C10,C12'!L17+'C8,C10,C12'!L106)*100</f>
        <v>40.015753395495381</v>
      </c>
      <c r="M63" s="87">
        <f>+'C8,C10,C12'!M62/('C8,C10,C12'!M62+'C8,C10,C12'!M17+'C8,C10,C12'!M106)*100</f>
        <v>38.142520864540977</v>
      </c>
      <c r="N63" s="87">
        <f>+'C8,C10,C12'!N62/('C8,C10,C12'!N62+'C8,C10,C12'!N17+'C8,C10,C12'!N106)*100</f>
        <v>37.738898106052446</v>
      </c>
      <c r="O63" s="87">
        <f>+'C8,C10,C12'!O62/('C8,C10,C12'!O62+'C8,C10,C12'!O17+'C8,C10,C12'!O106)*100</f>
        <v>37.492957158656957</v>
      </c>
      <c r="P63" s="87">
        <f>+'C8,C10,C12'!P62/('C8,C10,C12'!P62+'C8,C10,C12'!P17+'C8,C10,C12'!P106)*100</f>
        <v>35.270684778711711</v>
      </c>
      <c r="Q63" s="87">
        <f>+'C8,C10,C12'!Q62/('C8,C10,C12'!Q62+'C8,C10,C12'!Q17+'C8,C10,C12'!Q106)*100</f>
        <v>33.586134216568183</v>
      </c>
      <c r="R63" s="87">
        <f>+'C8,C10,C12'!R62/('C8,C10,C12'!R62+'C8,C10,C12'!R17+'C8,C10,C12'!R106)*100</f>
        <v>33.276778644949665</v>
      </c>
      <c r="S63" s="87">
        <f>+'C8,C10,C12'!S62/('C8,C10,C12'!S62+'C8,C10,C12'!S17+'C8,C10,C12'!S106)*100</f>
        <v>32.620112818517796</v>
      </c>
      <c r="T63" s="87">
        <f>+'C8,C10,C12'!T62/('C8,C10,C12'!T62+'C8,C10,C12'!T17+'C8,C10,C12'!T106)*100</f>
        <v>12.334407780738202</v>
      </c>
      <c r="U63" s="87">
        <f>+'C8,C10,C12'!U62/('C8,C10,C12'!U62+'C8,C10,C12'!U17+'C8,C10,C12'!U106)*100</f>
        <v>28.437128552389872</v>
      </c>
      <c r="V63" s="87">
        <f>+'C8,C10,C12'!V62/('C8,C10,C12'!V62+'C8,C10,C12'!V17+'C8,C10,C12'!V106)*100</f>
        <v>18.051118210862622</v>
      </c>
    </row>
    <row r="64" spans="1:25" ht="15" customHeight="1" x14ac:dyDescent="0.25">
      <c r="A64" s="78" t="s">
        <v>56</v>
      </c>
      <c r="B64" s="87">
        <f>+[1]ABSOL!L60/([1]ABSOL!L17+[1]ABSOL!L60+[1]ABSOL!L103)*100</f>
        <v>20.68739627915102</v>
      </c>
      <c r="C64" s="87">
        <f>+'C8,C10,C12'!C63/('C8,C10,C12'!C63+'C8,C10,C12'!C18+'C8,C10,C12'!C107)*100</f>
        <v>23.137978032550308</v>
      </c>
      <c r="D64" s="87">
        <f>+'C8,C10,C12'!D63/('C8,C10,C12'!D63+'C8,C10,C12'!D18+'C8,C10,C12'!D107)*100</f>
        <v>24.80651731160896</v>
      </c>
      <c r="E64" s="87">
        <f>+'C8,C10,C12'!E63/('C8,C10,C12'!E63+'C8,C10,C12'!E18+'C8,C10,C12'!E107)*100</f>
        <v>23.339489705178192</v>
      </c>
      <c r="F64" s="87">
        <f>+'C8,C10,C12'!F63/('C8,C10,C12'!F63+'C8,C10,C12'!F18+'C8,C10,C12'!F107)*100</f>
        <v>25.70729053318825</v>
      </c>
      <c r="G64" s="87">
        <f>+'C8,C10,C12'!G63/('C8,C10,C12'!G63+'C8,C10,C12'!G18+'C8,C10,C12'!G107)*100</f>
        <v>26.445794942168206</v>
      </c>
      <c r="H64" s="87">
        <f>+'C8,C10,C12'!H63/('C8,C10,C12'!H63+'C8,C10,C12'!H18+'C8,C10,C12'!H107)*100</f>
        <v>25.750710870855858</v>
      </c>
      <c r="I64" s="87">
        <f>+'C8,C10,C12'!I63/('C8,C10,C12'!I63+'C8,C10,C12'!I18+'C8,C10,C12'!I107)*100</f>
        <v>27.39854562514661</v>
      </c>
      <c r="J64" s="87">
        <f>+'C8,C10,C12'!J63/('C8,C10,C12'!J63+'C8,C10,C12'!J18+'C8,C10,C12'!J107)*100</f>
        <v>24.798963949040751</v>
      </c>
      <c r="K64" s="87">
        <f>+'C8,C10,C12'!K63/('C8,C10,C12'!K63+'C8,C10,C12'!K18+'C8,C10,C12'!K107)*100</f>
        <v>28.535571854867946</v>
      </c>
      <c r="L64" s="87">
        <f>+'C8,C10,C12'!L63/('C8,C10,C12'!L63+'C8,C10,C12'!L18+'C8,C10,C12'!L107)*100</f>
        <v>28.207438964443714</v>
      </c>
      <c r="M64" s="87">
        <f>+'C8,C10,C12'!M63/('C8,C10,C12'!M63+'C8,C10,C12'!M18+'C8,C10,C12'!M107)*100</f>
        <v>24.868938401048492</v>
      </c>
      <c r="N64" s="87">
        <f>+'C8,C10,C12'!N63/('C8,C10,C12'!N63+'C8,C10,C12'!N18+'C8,C10,C12'!N107)*100</f>
        <v>26.166367249169799</v>
      </c>
      <c r="O64" s="87">
        <f>+'C8,C10,C12'!O63/('C8,C10,C12'!O63+'C8,C10,C12'!O18+'C8,C10,C12'!O107)*100</f>
        <v>25.850557284600857</v>
      </c>
      <c r="P64" s="87">
        <f>+'C8,C10,C12'!P63/('C8,C10,C12'!P63+'C8,C10,C12'!P18+'C8,C10,C12'!P107)*100</f>
        <v>22.625889263019317</v>
      </c>
      <c r="Q64" s="87">
        <f>+'C8,C10,C12'!Q63/('C8,C10,C12'!Q63+'C8,C10,C12'!Q18+'C8,C10,C12'!Q107)*100</f>
        <v>23.853520854944154</v>
      </c>
      <c r="R64" s="87">
        <f>+'C8,C10,C12'!R63/('C8,C10,C12'!R63+'C8,C10,C12'!R18+'C8,C10,C12'!R107)*100</f>
        <v>21.88727484020918</v>
      </c>
      <c r="S64" s="87">
        <f>+'C8,C10,C12'!S63/('C8,C10,C12'!S63+'C8,C10,C12'!S18+'C8,C10,C12'!S107)*100</f>
        <v>21.497712275538593</v>
      </c>
      <c r="T64" s="87">
        <f>+'C8,C10,C12'!T63/('C8,C10,C12'!T63+'C8,C10,C12'!T18+'C8,C10,C12'!T107)*100</f>
        <v>6.3395256455193367</v>
      </c>
      <c r="U64" s="87">
        <f>+'C8,C10,C12'!U63/('C8,C10,C12'!U63+'C8,C10,C12'!U18+'C8,C10,C12'!U107)*100</f>
        <v>16.196515349057723</v>
      </c>
      <c r="V64" s="87">
        <f>+'C8,C10,C12'!V63/('C8,C10,C12'!V63+'C8,C10,C12'!V18+'C8,C10,C12'!V107)*100</f>
        <v>7.846484445604804</v>
      </c>
    </row>
    <row r="65" spans="1:22" ht="15" customHeight="1" x14ac:dyDescent="0.25">
      <c r="A65" s="78" t="s">
        <v>57</v>
      </c>
      <c r="B65" s="87">
        <f>+[1]ABSOL!L61/([1]ABSOL!L18+[1]ABSOL!L61+[1]ABSOL!L104)*100</f>
        <v>20.291363163371486</v>
      </c>
      <c r="C65" s="87">
        <f>+'C8,C10,C12'!C64/('C8,C10,C12'!C64+'C8,C10,C12'!C19+'C8,C10,C12'!C108)*100</f>
        <v>19.626615605552896</v>
      </c>
      <c r="D65" s="87">
        <f>+'C8,C10,C12'!D64/('C8,C10,C12'!D64+'C8,C10,C12'!D19+'C8,C10,C12'!D108)*100</f>
        <v>18.879472693032014</v>
      </c>
      <c r="E65" s="87">
        <f>+'C8,C10,C12'!E64/('C8,C10,C12'!E64+'C8,C10,C12'!E19+'C8,C10,C12'!E108)*100</f>
        <v>14.158395786915131</v>
      </c>
      <c r="F65" s="87">
        <f>+'C8,C10,C12'!F64/('C8,C10,C12'!F64+'C8,C10,C12'!F19+'C8,C10,C12'!F108)*100</f>
        <v>17.901716068642745</v>
      </c>
      <c r="G65" s="87">
        <f>+'C8,C10,C12'!G64/('C8,C10,C12'!G64+'C8,C10,C12'!G19+'C8,C10,C12'!G108)*100</f>
        <v>20.255290560967417</v>
      </c>
      <c r="H65" s="87">
        <f>+'C8,C10,C12'!H64/('C8,C10,C12'!H64+'C8,C10,C12'!H19+'C8,C10,C12'!H108)*100</f>
        <v>22.916666666666664</v>
      </c>
      <c r="I65" s="87">
        <f>+'C8,C10,C12'!I64/('C8,C10,C12'!I64+'C8,C10,C12'!I19+'C8,C10,C12'!I108)*100</f>
        <v>17.668288090381296</v>
      </c>
      <c r="J65" s="87">
        <f>+'C8,C10,C12'!J64/('C8,C10,C12'!J64+'C8,C10,C12'!J19+'C8,C10,C12'!J108)*100</f>
        <v>18.533664378559951</v>
      </c>
      <c r="K65" s="87">
        <f>+'C8,C10,C12'!K64/('C8,C10,C12'!K64+'C8,C10,C12'!K19+'C8,C10,C12'!K108)*100</f>
        <v>18.75753112866515</v>
      </c>
      <c r="L65" s="87">
        <f>+'C8,C10,C12'!L64/('C8,C10,C12'!L64+'C8,C10,C12'!L19+'C8,C10,C12'!L108)*100</f>
        <v>13.552966385429222</v>
      </c>
      <c r="M65" s="87">
        <f>+'C8,C10,C12'!M64/('C8,C10,C12'!M64+'C8,C10,C12'!M19+'C8,C10,C12'!M108)*100</f>
        <v>15.153469177198865</v>
      </c>
      <c r="N65" s="87">
        <f>+'C8,C10,C12'!N64/('C8,C10,C12'!N64+'C8,C10,C12'!N19+'C8,C10,C12'!N108)*100</f>
        <v>17.811021608489963</v>
      </c>
      <c r="O65" s="87">
        <f>+'C8,C10,C12'!O64/('C8,C10,C12'!O64+'C8,C10,C12'!O19+'C8,C10,C12'!O108)*100</f>
        <v>16.605527023722182</v>
      </c>
      <c r="P65" s="87">
        <f>+'C8,C10,C12'!P64/('C8,C10,C12'!P64+'C8,C10,C12'!P19+'C8,C10,C12'!P108)*100</f>
        <v>14.88312245335621</v>
      </c>
      <c r="Q65" s="87">
        <f>+'C8,C10,C12'!Q64/('C8,C10,C12'!Q64+'C8,C10,C12'!Q19+'C8,C10,C12'!Q108)*100</f>
        <v>18.298479087452471</v>
      </c>
      <c r="R65" s="87">
        <f>+'C8,C10,C12'!R64/('C8,C10,C12'!R64+'C8,C10,C12'!R19+'C8,C10,C12'!R108)*100</f>
        <v>16.778999645264278</v>
      </c>
      <c r="S65" s="87">
        <f>+'C8,C10,C12'!S64/('C8,C10,C12'!S64+'C8,C10,C12'!S19+'C8,C10,C12'!S108)*100</f>
        <v>15.804036458333334</v>
      </c>
      <c r="T65" s="87">
        <f>+'C8,C10,C12'!T64/('C8,C10,C12'!T64+'C8,C10,C12'!T19+'C8,C10,C12'!T108)*100</f>
        <v>5.5493273542600896</v>
      </c>
      <c r="U65" s="87">
        <f>+'C8,C10,C12'!U64/('C8,C10,C12'!U64+'C8,C10,C12'!U19+'C8,C10,C12'!U108)*100</f>
        <v>9.5742317660125877</v>
      </c>
      <c r="V65" s="87">
        <f>+'C8,C10,C12'!V64/('C8,C10,C12'!V64+'C8,C10,C12'!V19+'C8,C10,C12'!V108)*100</f>
        <v>0.73397136072533642</v>
      </c>
    </row>
    <row r="66" spans="1:22" ht="15" customHeight="1" x14ac:dyDescent="0.25">
      <c r="A66" s="70"/>
      <c r="B66" s="88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</row>
    <row r="67" spans="1:22" ht="15" customHeight="1" x14ac:dyDescent="0.25">
      <c r="A67" s="72" t="s">
        <v>58</v>
      </c>
      <c r="B67" s="85">
        <f>+[1]ABSOL!L63/([1]ABSOL!L20+[1]ABSOL!L63+[1]ABSOL!L106)*100</f>
        <v>31.012753564972883</v>
      </c>
      <c r="C67" s="85">
        <f>+'C8,C10,C12'!C66/('C8,C10,C12'!C66+'C8,C10,C12'!C21+'C8,C10,C12'!C110)*100</f>
        <v>32.467792340786168</v>
      </c>
      <c r="D67" s="85">
        <f>+'C8,C10,C12'!D66/('C8,C10,C12'!D66+'C8,C10,C12'!D21+'C8,C10,C12'!D110)*100</f>
        <v>32.732588928575453</v>
      </c>
      <c r="E67" s="85">
        <f>+'C8,C10,C12'!E66/('C8,C10,C12'!E66+'C8,C10,C12'!E21+'C8,C10,C12'!E110)*100</f>
        <v>32.067519352348363</v>
      </c>
      <c r="F67" s="85">
        <f>+'C8,C10,C12'!F66/('C8,C10,C12'!F66+'C8,C10,C12'!F21+'C8,C10,C12'!F110)*100</f>
        <v>32.197799405382057</v>
      </c>
      <c r="G67" s="85">
        <f>+'C8,C10,C12'!G66/('C8,C10,C12'!G66+'C8,C10,C12'!G21+'C8,C10,C12'!G110)*100</f>
        <v>33.033819981980763</v>
      </c>
      <c r="H67" s="85">
        <f>+'C8,C10,C12'!H66/('C8,C10,C12'!H66+'C8,C10,C12'!H21+'C8,C10,C12'!H110)*100</f>
        <v>32.358055096392484</v>
      </c>
      <c r="I67" s="85">
        <f>+'C8,C10,C12'!I66/('C8,C10,C12'!I66+'C8,C10,C12'!I21+'C8,C10,C12'!I110)*100</f>
        <v>31.354009616802291</v>
      </c>
      <c r="J67" s="85">
        <f>+'C8,C10,C12'!J66/('C8,C10,C12'!J66+'C8,C10,C12'!J21+'C8,C10,C12'!J110)*100</f>
        <v>34.109721162566395</v>
      </c>
      <c r="K67" s="85">
        <f>+'C8,C10,C12'!K66/('C8,C10,C12'!K66+'C8,C10,C12'!K21+'C8,C10,C12'!K110)*100</f>
        <v>35.78448407678728</v>
      </c>
      <c r="L67" s="85">
        <f>+'C8,C10,C12'!L66/('C8,C10,C12'!L66+'C8,C10,C12'!L21+'C8,C10,C12'!L110)*100</f>
        <v>34.986610308030649</v>
      </c>
      <c r="M67" s="85">
        <f>+'C8,C10,C12'!M66/('C8,C10,C12'!M66+'C8,C10,C12'!M21+'C8,C10,C12'!M110)*100</f>
        <v>34.461617236872243</v>
      </c>
      <c r="N67" s="85">
        <f>+'C8,C10,C12'!N66/('C8,C10,C12'!N66+'C8,C10,C12'!N21+'C8,C10,C12'!N110)*100</f>
        <v>33.792308460330574</v>
      </c>
      <c r="O67" s="85">
        <f>+'C8,C10,C12'!O66/('C8,C10,C12'!O66+'C8,C10,C12'!O21+'C8,C10,C12'!O110)*100</f>
        <v>33.245404298312586</v>
      </c>
      <c r="P67" s="85">
        <f>+'C8,C10,C12'!P66/('C8,C10,C12'!P66+'C8,C10,C12'!P21+'C8,C10,C12'!P110)*100</f>
        <v>31.214658348838061</v>
      </c>
      <c r="Q67" s="85">
        <f>+'C8,C10,C12'!Q66/('C8,C10,C12'!Q66+'C8,C10,C12'!Q21+'C8,C10,C12'!Q110)*100</f>
        <v>30.212864200951195</v>
      </c>
      <c r="R67" s="85">
        <f>+'C8,C10,C12'!R66/('C8,C10,C12'!R66+'C8,C10,C12'!R21+'C8,C10,C12'!R110)*100</f>
        <v>29.177268479538114</v>
      </c>
      <c r="S67" s="85">
        <f>+'C8,C10,C12'!S66/('C8,C10,C12'!S66+'C8,C10,C12'!S21+'C8,C10,C12'!S110)*100</f>
        <v>28.257117606503822</v>
      </c>
      <c r="T67" s="85">
        <f>+'C8,C10,C12'!T66/('C8,C10,C12'!T66+'C8,C10,C12'!T21+'C8,C10,C12'!T110)*100</f>
        <v>11.237913659267329</v>
      </c>
      <c r="U67" s="85">
        <f>+'C8,C10,C12'!U66/('C8,C10,C12'!U66+'C8,C10,C12'!U21+'C8,C10,C12'!U110)*100</f>
        <v>25.103729037186206</v>
      </c>
      <c r="V67" s="85">
        <f>+'C8,C10,C12'!V66/('C8,C10,C12'!V66+'C8,C10,C12'!V21+'C8,C10,C12'!V110)*100</f>
        <v>18.947718805610915</v>
      </c>
    </row>
    <row r="68" spans="1:22" ht="15" customHeight="1" x14ac:dyDescent="0.25">
      <c r="A68" s="69" t="s">
        <v>50</v>
      </c>
      <c r="B68" s="86">
        <f>+[1]ABSOL!L64/([1]ABSOL!L21+[1]ABSOL!L64+[1]ABSOL!L107)*100</f>
        <v>31.933576401519314</v>
      </c>
      <c r="C68" s="86">
        <f>+'C8,C10,C12'!C67/('C8,C10,C12'!C67+'C8,C10,C12'!C22+'C8,C10,C12'!C111)*100</f>
        <v>33.118517854669591</v>
      </c>
      <c r="D68" s="86">
        <f>+'C8,C10,C12'!D67/('C8,C10,C12'!D67+'C8,C10,C12'!D22+'C8,C10,C12'!D111)*100</f>
        <v>33.291657550089084</v>
      </c>
      <c r="E68" s="86">
        <f>+'C8,C10,C12'!E67/('C8,C10,C12'!E67+'C8,C10,C12'!E22+'C8,C10,C12'!E111)*100</f>
        <v>32.672173145510257</v>
      </c>
      <c r="F68" s="86">
        <f>+'C8,C10,C12'!F67/('C8,C10,C12'!F67+'C8,C10,C12'!F22+'C8,C10,C12'!F111)*100</f>
        <v>32.998723413160704</v>
      </c>
      <c r="G68" s="86">
        <f>+'C8,C10,C12'!G67/('C8,C10,C12'!G67+'C8,C10,C12'!G22+'C8,C10,C12'!G111)*100</f>
        <v>34.09739235493506</v>
      </c>
      <c r="H68" s="86">
        <f>+'C8,C10,C12'!H67/('C8,C10,C12'!H67+'C8,C10,C12'!H22+'C8,C10,C12'!H111)*100</f>
        <v>32.819372937072771</v>
      </c>
      <c r="I68" s="86">
        <f>+'C8,C10,C12'!I67/('C8,C10,C12'!I67+'C8,C10,C12'!I22+'C8,C10,C12'!I111)*100</f>
        <v>31.308872402564702</v>
      </c>
      <c r="J68" s="86">
        <f>+'C8,C10,C12'!J67/('C8,C10,C12'!J67+'C8,C10,C12'!J22+'C8,C10,C12'!J111)*100</f>
        <v>34.387410811875</v>
      </c>
      <c r="K68" s="86">
        <f>+'C8,C10,C12'!K67/('C8,C10,C12'!K67+'C8,C10,C12'!K22+'C8,C10,C12'!K111)*100</f>
        <v>36.232286195619864</v>
      </c>
      <c r="L68" s="86">
        <f>+'C8,C10,C12'!L67/('C8,C10,C12'!L67+'C8,C10,C12'!L22+'C8,C10,C12'!L111)*100</f>
        <v>35.443054153193337</v>
      </c>
      <c r="M68" s="86">
        <f>+'C8,C10,C12'!M67/('C8,C10,C12'!M67+'C8,C10,C12'!M22+'C8,C10,C12'!M111)*100</f>
        <v>35.650732176532379</v>
      </c>
      <c r="N68" s="86">
        <f>+'C8,C10,C12'!N67/('C8,C10,C12'!N67+'C8,C10,C12'!N22+'C8,C10,C12'!N111)*100</f>
        <v>34.761453476908592</v>
      </c>
      <c r="O68" s="86">
        <f>+'C8,C10,C12'!O67/('C8,C10,C12'!O67+'C8,C10,C12'!O22+'C8,C10,C12'!O111)*100</f>
        <v>34.140146996575211</v>
      </c>
      <c r="P68" s="86">
        <f>+'C8,C10,C12'!P67/('C8,C10,C12'!P67+'C8,C10,C12'!P22+'C8,C10,C12'!P111)*100</f>
        <v>32.512493850177378</v>
      </c>
      <c r="Q68" s="86">
        <f>+'C8,C10,C12'!Q67/('C8,C10,C12'!Q67+'C8,C10,C12'!Q22+'C8,C10,C12'!Q111)*100</f>
        <v>31.474459817406853</v>
      </c>
      <c r="R68" s="86">
        <f>+'C8,C10,C12'!R67/('C8,C10,C12'!R67+'C8,C10,C12'!R22+'C8,C10,C12'!R111)*100</f>
        <v>30.275266826399477</v>
      </c>
      <c r="S68" s="86">
        <f>+'C8,C10,C12'!S67/('C8,C10,C12'!S67+'C8,C10,C12'!S22+'C8,C10,C12'!S111)*100</f>
        <v>29.392178801073022</v>
      </c>
      <c r="T68" s="86">
        <f>+'C8,C10,C12'!T67/('C8,C10,C12'!T67+'C8,C10,C12'!T22+'C8,C10,C12'!T111)*100</f>
        <v>11.983829619404457</v>
      </c>
      <c r="U68" s="86">
        <f>+'C8,C10,C12'!U67/('C8,C10,C12'!U67+'C8,C10,C12'!U22+'C8,C10,C12'!U111)*100</f>
        <v>26.279166288374988</v>
      </c>
      <c r="V68" s="86">
        <f>+'C8,C10,C12'!V67/('C8,C10,C12'!V67+'C8,C10,C12'!V22+'C8,C10,C12'!V111)*100</f>
        <v>22.049874258509146</v>
      </c>
    </row>
    <row r="69" spans="1:22" ht="15" customHeight="1" x14ac:dyDescent="0.25">
      <c r="A69" s="69" t="s">
        <v>51</v>
      </c>
      <c r="B69" s="87">
        <f>+[1]ABSOL!L65/([1]ABSOL!L22+[1]ABSOL!L65+[1]ABSOL!L108)*100</f>
        <v>31.837068877289944</v>
      </c>
      <c r="C69" s="87">
        <f>+'C8,C10,C12'!C68/('C8,C10,C12'!C68+'C8,C10,C12'!C23+'C8,C10,C12'!C112)*100</f>
        <v>31.89766348050372</v>
      </c>
      <c r="D69" s="87">
        <f>+'C8,C10,C12'!D68/('C8,C10,C12'!D68+'C8,C10,C12'!D23+'C8,C10,C12'!D112)*100</f>
        <v>30.794880068839408</v>
      </c>
      <c r="E69" s="87">
        <f>+'C8,C10,C12'!E68/('C8,C10,C12'!E68+'C8,C10,C12'!E23+'C8,C10,C12'!E112)*100</f>
        <v>30.378456086389622</v>
      </c>
      <c r="F69" s="87">
        <f>+'C8,C10,C12'!F68/('C8,C10,C12'!F68+'C8,C10,C12'!F23+'C8,C10,C12'!F112)*100</f>
        <v>28.406392074370636</v>
      </c>
      <c r="G69" s="87">
        <f>+'C8,C10,C12'!G68/('C8,C10,C12'!G68+'C8,C10,C12'!G23+'C8,C10,C12'!G112)*100</f>
        <v>30.422170507063491</v>
      </c>
      <c r="H69" s="87">
        <f>+'C8,C10,C12'!H68/('C8,C10,C12'!H68+'C8,C10,C12'!H23+'C8,C10,C12'!H112)*100</f>
        <v>29.003760324471667</v>
      </c>
      <c r="I69" s="87">
        <f>+'C8,C10,C12'!I68/('C8,C10,C12'!I68+'C8,C10,C12'!I23+'C8,C10,C12'!I112)*100</f>
        <v>29.947960382742995</v>
      </c>
      <c r="J69" s="87">
        <f>+'C8,C10,C12'!J68/('C8,C10,C12'!J68+'C8,C10,C12'!J23+'C8,C10,C12'!J112)*100</f>
        <v>35.454364023416716</v>
      </c>
      <c r="K69" s="87">
        <f>+'C8,C10,C12'!K68/('C8,C10,C12'!K68+'C8,C10,C12'!K23+'C8,C10,C12'!K112)*100</f>
        <v>36.690774670523943</v>
      </c>
      <c r="L69" s="87">
        <f>+'C8,C10,C12'!L68/('C8,C10,C12'!L68+'C8,C10,C12'!L23+'C8,C10,C12'!L112)*100</f>
        <v>35.6563069041079</v>
      </c>
      <c r="M69" s="87">
        <f>+'C8,C10,C12'!M68/('C8,C10,C12'!M68+'C8,C10,C12'!M23+'C8,C10,C12'!M112)*100</f>
        <v>36.444498784979594</v>
      </c>
      <c r="N69" s="87">
        <f>+'C8,C10,C12'!N68/('C8,C10,C12'!N68+'C8,C10,C12'!N23+'C8,C10,C12'!N112)*100</f>
        <v>35.222827928177644</v>
      </c>
      <c r="O69" s="87">
        <f>+'C8,C10,C12'!O68/('C8,C10,C12'!O68+'C8,C10,C12'!O23+'C8,C10,C12'!O112)*100</f>
        <v>34.739433863814249</v>
      </c>
      <c r="P69" s="87">
        <f>+'C8,C10,C12'!P68/('C8,C10,C12'!P68+'C8,C10,C12'!P23+'C8,C10,C12'!P112)*100</f>
        <v>32.553032108686033</v>
      </c>
      <c r="Q69" s="87">
        <f>+'C8,C10,C12'!Q68/('C8,C10,C12'!Q68+'C8,C10,C12'!Q23+'C8,C10,C12'!Q112)*100</f>
        <v>30.198279479647503</v>
      </c>
      <c r="R69" s="87">
        <f>+'C8,C10,C12'!R68/('C8,C10,C12'!R68+'C8,C10,C12'!R23+'C8,C10,C12'!R112)*100</f>
        <v>29.216038300418912</v>
      </c>
      <c r="S69" s="87">
        <f>+'C8,C10,C12'!S68/('C8,C10,C12'!S68+'C8,C10,C12'!S23+'C8,C10,C12'!S112)*100</f>
        <v>28.68590855477694</v>
      </c>
      <c r="T69" s="87">
        <f>+'C8,C10,C12'!T68/('C8,C10,C12'!T68+'C8,C10,C12'!T23+'C8,C10,C12'!T112)*100</f>
        <v>14.739431894430776</v>
      </c>
      <c r="U69" s="87">
        <f>+'C8,C10,C12'!U68/('C8,C10,C12'!U68+'C8,C10,C12'!U23+'C8,C10,C12'!U112)*100</f>
        <v>26.141982910517044</v>
      </c>
      <c r="V69" s="87">
        <f>+'C8,C10,C12'!V68/('C8,C10,C12'!V68+'C8,C10,C12'!V23+'C8,C10,C12'!V112)*100</f>
        <v>26.245963166623028</v>
      </c>
    </row>
    <row r="70" spans="1:22" ht="15" customHeight="1" x14ac:dyDescent="0.25">
      <c r="A70" s="69" t="s">
        <v>52</v>
      </c>
      <c r="B70" s="87">
        <f>+[1]ABSOL!L66/([1]ABSOL!L23+[1]ABSOL!L66+[1]ABSOL!L109)*100</f>
        <v>34.180798296413641</v>
      </c>
      <c r="C70" s="87">
        <f>+'C8,C10,C12'!C69/('C8,C10,C12'!C69+'C8,C10,C12'!C24+'C8,C10,C12'!C113)*100</f>
        <v>34.915420826651491</v>
      </c>
      <c r="D70" s="87">
        <f>+'C8,C10,C12'!D69/('C8,C10,C12'!D69+'C8,C10,C12'!D24+'C8,C10,C12'!D113)*100</f>
        <v>34.660925726587728</v>
      </c>
      <c r="E70" s="87">
        <f>+'C8,C10,C12'!E69/('C8,C10,C12'!E69+'C8,C10,C12'!E24+'C8,C10,C12'!E113)*100</f>
        <v>32.785065814299351</v>
      </c>
      <c r="F70" s="87">
        <f>+'C8,C10,C12'!F69/('C8,C10,C12'!F69+'C8,C10,C12'!F24+'C8,C10,C12'!F113)*100</f>
        <v>31.653396394246414</v>
      </c>
      <c r="G70" s="87">
        <f>+'C8,C10,C12'!G69/('C8,C10,C12'!G69+'C8,C10,C12'!G24+'C8,C10,C12'!G113)*100</f>
        <v>33.026268744610597</v>
      </c>
      <c r="H70" s="87">
        <f>+'C8,C10,C12'!H69/('C8,C10,C12'!H69+'C8,C10,C12'!H24+'C8,C10,C12'!H113)*100</f>
        <v>33.290907971178122</v>
      </c>
      <c r="I70" s="87">
        <f>+'C8,C10,C12'!I69/('C8,C10,C12'!I69+'C8,C10,C12'!I24+'C8,C10,C12'!I113)*100</f>
        <v>33.113407958166519</v>
      </c>
      <c r="J70" s="87">
        <f>+'C8,C10,C12'!J69/('C8,C10,C12'!J69+'C8,C10,C12'!J24+'C8,C10,C12'!J113)*100</f>
        <v>36.436861799961946</v>
      </c>
      <c r="K70" s="87">
        <f>+'C8,C10,C12'!K69/('C8,C10,C12'!K69+'C8,C10,C12'!K24+'C8,C10,C12'!K113)*100</f>
        <v>37.672785184882699</v>
      </c>
      <c r="L70" s="87">
        <f>+'C8,C10,C12'!L69/('C8,C10,C12'!L69+'C8,C10,C12'!L24+'C8,C10,C12'!L113)*100</f>
        <v>37.025128021912593</v>
      </c>
      <c r="M70" s="87">
        <f>+'C8,C10,C12'!M69/('C8,C10,C12'!M69+'C8,C10,C12'!M24+'C8,C10,C12'!M113)*100</f>
        <v>37.257564003103184</v>
      </c>
      <c r="N70" s="87">
        <f>+'C8,C10,C12'!N69/('C8,C10,C12'!N69+'C8,C10,C12'!N24+'C8,C10,C12'!N113)*100</f>
        <v>37.004640142166053</v>
      </c>
      <c r="O70" s="87">
        <f>+'C8,C10,C12'!O69/('C8,C10,C12'!O69+'C8,C10,C12'!O24+'C8,C10,C12'!O113)*100</f>
        <v>36.395820575627681</v>
      </c>
      <c r="P70" s="87">
        <f>+'C8,C10,C12'!P69/('C8,C10,C12'!P69+'C8,C10,C12'!P24+'C8,C10,C12'!P113)*100</f>
        <v>35.668666537642736</v>
      </c>
      <c r="Q70" s="87">
        <f>+'C8,C10,C12'!Q69/('C8,C10,C12'!Q69+'C8,C10,C12'!Q24+'C8,C10,C12'!Q113)*100</f>
        <v>34.484685430463571</v>
      </c>
      <c r="R70" s="87">
        <f>+'C8,C10,C12'!R69/('C8,C10,C12'!R69+'C8,C10,C12'!R24+'C8,C10,C12'!R113)*100</f>
        <v>32.698121468632067</v>
      </c>
      <c r="S70" s="87">
        <f>+'C8,C10,C12'!S69/('C8,C10,C12'!S69+'C8,C10,C12'!S24+'C8,C10,C12'!S113)*100</f>
        <v>31.926457217900801</v>
      </c>
      <c r="T70" s="87">
        <f>+'C8,C10,C12'!T69/('C8,C10,C12'!T69+'C8,C10,C12'!T24+'C8,C10,C12'!T113)*100</f>
        <v>12.073542814122122</v>
      </c>
      <c r="U70" s="87">
        <f>+'C8,C10,C12'!U69/('C8,C10,C12'!U69+'C8,C10,C12'!U24+'C8,C10,C12'!U113)*100</f>
        <v>29.583910971001004</v>
      </c>
      <c r="V70" s="87">
        <f>+'C8,C10,C12'!V69/('C8,C10,C12'!V69+'C8,C10,C12'!V24+'C8,C10,C12'!V113)*100</f>
        <v>22.567964013299431</v>
      </c>
    </row>
    <row r="71" spans="1:22" ht="15" customHeight="1" x14ac:dyDescent="0.25">
      <c r="A71" s="69" t="s">
        <v>53</v>
      </c>
      <c r="B71" s="87">
        <f>+[1]ABSOL!L67/([1]ABSOL!L24+[1]ABSOL!L67+[1]ABSOL!L110)*100</f>
        <v>29.281338130895652</v>
      </c>
      <c r="C71" s="87">
        <f>+'C8,C10,C12'!C70/('C8,C10,C12'!C70+'C8,C10,C12'!C25+'C8,C10,C12'!C114)*100</f>
        <v>32.95588657459092</v>
      </c>
      <c r="D71" s="87">
        <f>+'C8,C10,C12'!D70/('C8,C10,C12'!D70+'C8,C10,C12'!D25+'C8,C10,C12'!D114)*100</f>
        <v>35.951970364693111</v>
      </c>
      <c r="E71" s="87">
        <f>+'C8,C10,C12'!E70/('C8,C10,C12'!E70+'C8,C10,C12'!E25+'C8,C10,C12'!E114)*100</f>
        <v>36.504437612390511</v>
      </c>
      <c r="F71" s="87">
        <f>+'C8,C10,C12'!F70/('C8,C10,C12'!F70+'C8,C10,C12'!F25+'C8,C10,C12'!F114)*100</f>
        <v>41.683633516053249</v>
      </c>
      <c r="G71" s="87">
        <f>+'C8,C10,C12'!G70/('C8,C10,C12'!G70+'C8,C10,C12'!G25+'C8,C10,C12'!G114)*100</f>
        <v>40.905492330529441</v>
      </c>
      <c r="H71" s="87">
        <f>+'C8,C10,C12'!H70/('C8,C10,C12'!H70+'C8,C10,C12'!H25+'C8,C10,C12'!H114)*100</f>
        <v>38.087092148625189</v>
      </c>
      <c r="I71" s="87">
        <f>+'C8,C10,C12'!I70/('C8,C10,C12'!I70+'C8,C10,C12'!I25+'C8,C10,C12'!I114)*100</f>
        <v>31.128924515698063</v>
      </c>
      <c r="J71" s="87">
        <f>+'C8,C10,C12'!J70/('C8,C10,C12'!J70+'C8,C10,C12'!J25+'C8,C10,C12'!J114)*100</f>
        <v>30.347110754414125</v>
      </c>
      <c r="K71" s="87">
        <f>+'C8,C10,C12'!K70/('C8,C10,C12'!K70+'C8,C10,C12'!K25+'C8,C10,C12'!K114)*100</f>
        <v>33.765684126667992</v>
      </c>
      <c r="L71" s="87">
        <f>+'C8,C10,C12'!L70/('C8,C10,C12'!L70+'C8,C10,C12'!L25+'C8,C10,C12'!L114)*100</f>
        <v>33.178362148288052</v>
      </c>
      <c r="M71" s="87">
        <f>+'C8,C10,C12'!M70/('C8,C10,C12'!M70+'C8,C10,C12'!M25+'C8,C10,C12'!M114)*100</f>
        <v>32.365772221003631</v>
      </c>
      <c r="N71" s="87">
        <f>+'C8,C10,C12'!N70/('C8,C10,C12'!N70+'C8,C10,C12'!N25+'C8,C10,C12'!N114)*100</f>
        <v>31.313640730067245</v>
      </c>
      <c r="O71" s="87">
        <f>+'C8,C10,C12'!O70/('C8,C10,C12'!O70+'C8,C10,C12'!O25+'C8,C10,C12'!O114)*100</f>
        <v>30.48797770324531</v>
      </c>
      <c r="P71" s="87">
        <f>+'C8,C10,C12'!P70/('C8,C10,C12'!P70+'C8,C10,C12'!P25+'C8,C10,C12'!P114)*100</f>
        <v>28.757828810020875</v>
      </c>
      <c r="Q71" s="87">
        <f>+'C8,C10,C12'!Q70/('C8,C10,C12'!Q70+'C8,C10,C12'!Q25+'C8,C10,C12'!Q114)*100</f>
        <v>29.798306888097333</v>
      </c>
      <c r="R71" s="87">
        <f>+'C8,C10,C12'!R70/('C8,C10,C12'!R70+'C8,C10,C12'!R25+'C8,C10,C12'!R114)*100</f>
        <v>28.934361407671016</v>
      </c>
      <c r="S71" s="87">
        <f>+'C8,C10,C12'!S70/('C8,C10,C12'!S70+'C8,C10,C12'!S25+'C8,C10,C12'!S114)*100</f>
        <v>27.336907736723354</v>
      </c>
      <c r="T71" s="87">
        <f>+'C8,C10,C12'!T70/('C8,C10,C12'!T70+'C8,C10,C12'!T25+'C8,C10,C12'!T114)*100</f>
        <v>8.2006753497346843</v>
      </c>
      <c r="U71" s="87">
        <f>+'C8,C10,C12'!U70/('C8,C10,C12'!U70+'C8,C10,C12'!U25+'C8,C10,C12'!U114)*100</f>
        <v>22.859076367812321</v>
      </c>
      <c r="V71" s="87">
        <f>+'C8,C10,C12'!V70/('C8,C10,C12'!V70+'C8,C10,C12'!V25+'C8,C10,C12'!V114)*100</f>
        <v>16.473734798779724</v>
      </c>
    </row>
    <row r="72" spans="1:22" ht="15" customHeight="1" x14ac:dyDescent="0.25">
      <c r="A72" s="70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1:22" ht="15" customHeight="1" x14ac:dyDescent="0.25">
      <c r="A73" s="78" t="s">
        <v>54</v>
      </c>
      <c r="B73" s="86">
        <f>+[1]ABSOL!L69/([1]ABSOL!L26+[1]ABSOL!L69+[1]ABSOL!L112)*100</f>
        <v>28.365396308096408</v>
      </c>
      <c r="C73" s="86">
        <f>+'C8,C10,C12'!C72/('C8,C10,C12'!C72+'C8,C10,C12'!C27+'C8,C10,C12'!C116)*100</f>
        <v>30.77461205800051</v>
      </c>
      <c r="D73" s="86">
        <f>+'C8,C10,C12'!D72/('C8,C10,C12'!D72+'C8,C10,C12'!D27+'C8,C10,C12'!D116)*100</f>
        <v>31.288108217242076</v>
      </c>
      <c r="E73" s="86">
        <f>+'C8,C10,C12'!E72/('C8,C10,C12'!E72+'C8,C10,C12'!E27+'C8,C10,C12'!E116)*100</f>
        <v>30.458200431651928</v>
      </c>
      <c r="F73" s="86">
        <f>+'C8,C10,C12'!F72/('C8,C10,C12'!F72+'C8,C10,C12'!F27+'C8,C10,C12'!F116)*100</f>
        <v>30.04830194331074</v>
      </c>
      <c r="G73" s="86">
        <f>+'C8,C10,C12'!G72/('C8,C10,C12'!G72+'C8,C10,C12'!G27+'C8,C10,C12'!G116)*100</f>
        <v>30.276187327056615</v>
      </c>
      <c r="H73" s="86">
        <f>+'C8,C10,C12'!H72/('C8,C10,C12'!H72+'C8,C10,C12'!H27+'C8,C10,C12'!H116)*100</f>
        <v>31.220277410832232</v>
      </c>
      <c r="I73" s="86">
        <f>+'C8,C10,C12'!I72/('C8,C10,C12'!I72+'C8,C10,C12'!I27+'C8,C10,C12'!I116)*100</f>
        <v>31.46366127348643</v>
      </c>
      <c r="J73" s="86">
        <f>+'C8,C10,C12'!J72/('C8,C10,C12'!J72+'C8,C10,C12'!J27+'C8,C10,C12'!J116)*100</f>
        <v>33.440261865793779</v>
      </c>
      <c r="K73" s="86">
        <f>+'C8,C10,C12'!K72/('C8,C10,C12'!K72+'C8,C10,C12'!K27+'C8,C10,C12'!K116)*100</f>
        <v>34.732824427480921</v>
      </c>
      <c r="L73" s="86">
        <f>+'C8,C10,C12'!L72/('C8,C10,C12'!L72+'C8,C10,C12'!L27+'C8,C10,C12'!L116)*100</f>
        <v>33.887032960266019</v>
      </c>
      <c r="M73" s="86">
        <f>+'C8,C10,C12'!M72/('C8,C10,C12'!M72+'C8,C10,C12'!M27+'C8,C10,C12'!M116)*100</f>
        <v>31.553615921506722</v>
      </c>
      <c r="N73" s="86">
        <f>+'C8,C10,C12'!N72/('C8,C10,C12'!N72+'C8,C10,C12'!N27+'C8,C10,C12'!N116)*100</f>
        <v>31.378419910333793</v>
      </c>
      <c r="O73" s="86">
        <f>+'C8,C10,C12'!O72/('C8,C10,C12'!O72+'C8,C10,C12'!O27+'C8,C10,C12'!O116)*100</f>
        <v>31.02443683833479</v>
      </c>
      <c r="P73" s="86">
        <f>+'C8,C10,C12'!P72/('C8,C10,C12'!P72+'C8,C10,C12'!P27+'C8,C10,C12'!P116)*100</f>
        <v>28.12133555514411</v>
      </c>
      <c r="Q73" s="86">
        <f>+'C8,C10,C12'!Q72/('C8,C10,C12'!Q72+'C8,C10,C12'!Q27+'C8,C10,C12'!Q116)*100</f>
        <v>27.446036801132344</v>
      </c>
      <c r="R73" s="86">
        <f>+'C8,C10,C12'!R72/('C8,C10,C12'!R72+'C8,C10,C12'!R27+'C8,C10,C12'!R116)*100</f>
        <v>26.847760159431594</v>
      </c>
      <c r="S73" s="86">
        <f>+'C8,C10,C12'!S72/('C8,C10,C12'!S72+'C8,C10,C12'!S27+'C8,C10,C12'!S116)*100</f>
        <v>25.771552551178544</v>
      </c>
      <c r="T73" s="86">
        <f>+'C8,C10,C12'!T72/('C8,C10,C12'!T72+'C8,C10,C12'!T27+'C8,C10,C12'!T116)*100</f>
        <v>9.57306338028169</v>
      </c>
      <c r="U73" s="86">
        <f>+'C8,C10,C12'!U72/('C8,C10,C12'!U72+'C8,C10,C12'!U27+'C8,C10,C12'!U116)*100</f>
        <v>22.725244731385981</v>
      </c>
      <c r="V73" s="86">
        <f>+'C8,C10,C12'!V72/('C8,C10,C12'!V72+'C8,C10,C12'!V27+'C8,C10,C12'!V116)*100</f>
        <v>12.737009326637287</v>
      </c>
    </row>
    <row r="74" spans="1:22" ht="15" customHeight="1" x14ac:dyDescent="0.25">
      <c r="A74" s="78" t="s">
        <v>55</v>
      </c>
      <c r="B74" s="87">
        <f>+[1]ABSOL!L70/([1]ABSOL!L27+[1]ABSOL!L70+[1]ABSOL!L113)*100</f>
        <v>36.081461873452305</v>
      </c>
      <c r="C74" s="87">
        <f>+'C8,C10,C12'!C73/('C8,C10,C12'!C73+'C8,C10,C12'!C28+'C8,C10,C12'!C117)*100</f>
        <v>37.298712477136611</v>
      </c>
      <c r="D74" s="87">
        <f>+'C8,C10,C12'!D73/('C8,C10,C12'!D73+'C8,C10,C12'!D28+'C8,C10,C12'!D117)*100</f>
        <v>37.063450445726268</v>
      </c>
      <c r="E74" s="87">
        <f>+'C8,C10,C12'!E73/('C8,C10,C12'!E73+'C8,C10,C12'!E28+'C8,C10,C12'!E117)*100</f>
        <v>37.223483180324536</v>
      </c>
      <c r="F74" s="87">
        <f>+'C8,C10,C12'!F73/('C8,C10,C12'!F73+'C8,C10,C12'!F28+'C8,C10,C12'!F117)*100</f>
        <v>34.638067938453425</v>
      </c>
      <c r="G74" s="87">
        <f>+'C8,C10,C12'!G73/('C8,C10,C12'!G73+'C8,C10,C12'!G28+'C8,C10,C12'!G117)*100</f>
        <v>34.471579202520907</v>
      </c>
      <c r="H74" s="87">
        <f>+'C8,C10,C12'!H73/('C8,C10,C12'!H73+'C8,C10,C12'!H28+'C8,C10,C12'!H117)*100</f>
        <v>36.120601298257604</v>
      </c>
      <c r="I74" s="87">
        <f>+'C8,C10,C12'!I73/('C8,C10,C12'!I73+'C8,C10,C12'!I28+'C8,C10,C12'!I117)*100</f>
        <v>36.261807972392013</v>
      </c>
      <c r="J74" s="87">
        <f>+'C8,C10,C12'!J73/('C8,C10,C12'!J73+'C8,C10,C12'!J28+'C8,C10,C12'!J117)*100</f>
        <v>41.372082483571262</v>
      </c>
      <c r="K74" s="87">
        <f>+'C8,C10,C12'!K73/('C8,C10,C12'!K73+'C8,C10,C12'!K28+'C8,C10,C12'!K117)*100</f>
        <v>40.992383265261068</v>
      </c>
      <c r="L74" s="87">
        <f>+'C8,C10,C12'!L73/('C8,C10,C12'!L73+'C8,C10,C12'!L28+'C8,C10,C12'!L117)*100</f>
        <v>39.417770419426049</v>
      </c>
      <c r="M74" s="87">
        <f>+'C8,C10,C12'!M73/('C8,C10,C12'!M73+'C8,C10,C12'!M28+'C8,C10,C12'!M117)*100</f>
        <v>38.24705620973117</v>
      </c>
      <c r="N74" s="87">
        <f>+'C8,C10,C12'!N73/('C8,C10,C12'!N73+'C8,C10,C12'!N28+'C8,C10,C12'!N117)*100</f>
        <v>37.398797131621556</v>
      </c>
      <c r="O74" s="87">
        <f>+'C8,C10,C12'!O73/('C8,C10,C12'!O73+'C8,C10,C12'!O28+'C8,C10,C12'!O117)*100</f>
        <v>37.284194617217928</v>
      </c>
      <c r="P74" s="87">
        <f>+'C8,C10,C12'!P73/('C8,C10,C12'!P73+'C8,C10,C12'!P28+'C8,C10,C12'!P117)*100</f>
        <v>34.872966347225315</v>
      </c>
      <c r="Q74" s="87">
        <f>+'C8,C10,C12'!Q73/('C8,C10,C12'!Q73+'C8,C10,C12'!Q28+'C8,C10,C12'!Q117)*100</f>
        <v>32.82414405813244</v>
      </c>
      <c r="R74" s="87">
        <f>+'C8,C10,C12'!R73/('C8,C10,C12'!R73+'C8,C10,C12'!R28+'C8,C10,C12'!R117)*100</f>
        <v>33.103412101025462</v>
      </c>
      <c r="S74" s="87">
        <f>+'C8,C10,C12'!S73/('C8,C10,C12'!S73+'C8,C10,C12'!S28+'C8,C10,C12'!S117)*100</f>
        <v>31.92090395480226</v>
      </c>
      <c r="T74" s="87">
        <f>+'C8,C10,C12'!T73/('C8,C10,C12'!T73+'C8,C10,C12'!T28+'C8,C10,C12'!T117)*100</f>
        <v>13.048786961830441</v>
      </c>
      <c r="U74" s="87">
        <f>+'C8,C10,C12'!U73/('C8,C10,C12'!U73+'C8,C10,C12'!U28+'C8,C10,C12'!U117)*100</f>
        <v>30.285537573446035</v>
      </c>
      <c r="V74" s="87">
        <f>+'C8,C10,C12'!V73/('C8,C10,C12'!V73+'C8,C10,C12'!V28+'C8,C10,C12'!V117)*100</f>
        <v>18.085403293329612</v>
      </c>
    </row>
    <row r="75" spans="1:22" ht="15" customHeight="1" x14ac:dyDescent="0.25">
      <c r="A75" s="78" t="s">
        <v>56</v>
      </c>
      <c r="B75" s="87">
        <f>+[1]ABSOL!L71/([1]ABSOL!L28+[1]ABSOL!L71+[1]ABSOL!L114)*100</f>
        <v>18.35848193872885</v>
      </c>
      <c r="C75" s="87">
        <f>+'C8,C10,C12'!C74/('C8,C10,C12'!C74+'C8,C10,C12'!C29+'C8,C10,C12'!C118)*100</f>
        <v>21.559584949166755</v>
      </c>
      <c r="D75" s="87">
        <f>+'C8,C10,C12'!D74/('C8,C10,C12'!D74+'C8,C10,C12'!D29+'C8,C10,C12'!D118)*100</f>
        <v>23.482190068740085</v>
      </c>
      <c r="E75" s="87">
        <f>+'C8,C10,C12'!E74/('C8,C10,C12'!E74+'C8,C10,C12'!E29+'C8,C10,C12'!E118)*100</f>
        <v>21.909191583610188</v>
      </c>
      <c r="F75" s="87">
        <f>+'C8,C10,C12'!F74/('C8,C10,C12'!F74+'C8,C10,C12'!F29+'C8,C10,C12'!F118)*100</f>
        <v>24.134019719047203</v>
      </c>
      <c r="G75" s="87">
        <f>+'C8,C10,C12'!G74/('C8,C10,C12'!G74+'C8,C10,C12'!G29+'C8,C10,C12'!G118)*100</f>
        <v>24.784242474294917</v>
      </c>
      <c r="H75" s="87">
        <f>+'C8,C10,C12'!H74/('C8,C10,C12'!H74+'C8,C10,C12'!H29+'C8,C10,C12'!H118)*100</f>
        <v>24.547650156392287</v>
      </c>
      <c r="I75" s="87">
        <f>+'C8,C10,C12'!I74/('C8,C10,C12'!I74+'C8,C10,C12'!I29+'C8,C10,C12'!I118)*100</f>
        <v>25.580531302247817</v>
      </c>
      <c r="J75" s="87">
        <f>+'C8,C10,C12'!J74/('C8,C10,C12'!J74+'C8,C10,C12'!J29+'C8,C10,C12'!J118)*100</f>
        <v>22.796994834872436</v>
      </c>
      <c r="K75" s="87">
        <f>+'C8,C10,C12'!K74/('C8,C10,C12'!K74+'C8,C10,C12'!K29+'C8,C10,C12'!K118)*100</f>
        <v>26.971608832807568</v>
      </c>
      <c r="L75" s="87">
        <f>+'C8,C10,C12'!L74/('C8,C10,C12'!L74+'C8,C10,C12'!L29+'C8,C10,C12'!L118)*100</f>
        <v>27.152807091599829</v>
      </c>
      <c r="M75" s="87">
        <f>+'C8,C10,C12'!M74/('C8,C10,C12'!M74+'C8,C10,C12'!M29+'C8,C10,C12'!M118)*100</f>
        <v>23.328396106644096</v>
      </c>
      <c r="N75" s="87">
        <f>+'C8,C10,C12'!N74/('C8,C10,C12'!N74+'C8,C10,C12'!N29+'C8,C10,C12'!N118)*100</f>
        <v>24.309783378167918</v>
      </c>
      <c r="O75" s="87">
        <f>+'C8,C10,C12'!O74/('C8,C10,C12'!O74+'C8,C10,C12'!O29+'C8,C10,C12'!O118)*100</f>
        <v>23.631134152403948</v>
      </c>
      <c r="P75" s="87">
        <f>+'C8,C10,C12'!P74/('C8,C10,C12'!P74+'C8,C10,C12'!P29+'C8,C10,C12'!P118)*100</f>
        <v>20.014067170740287</v>
      </c>
      <c r="Q75" s="87">
        <f>+'C8,C10,C12'!Q74/('C8,C10,C12'!Q74+'C8,C10,C12'!Q29+'C8,C10,C12'!Q118)*100</f>
        <v>20.934290892006175</v>
      </c>
      <c r="R75" s="87">
        <f>+'C8,C10,C12'!R74/('C8,C10,C12'!R74+'C8,C10,C12'!R29+'C8,C10,C12'!R118)*100</f>
        <v>19.486928104575163</v>
      </c>
      <c r="S75" s="87">
        <f>+'C8,C10,C12'!S74/('C8,C10,C12'!S74+'C8,C10,C12'!S29+'C8,C10,C12'!S118)*100</f>
        <v>19.091581690095538</v>
      </c>
      <c r="T75" s="87">
        <f>+'C8,C10,C12'!T74/('C8,C10,C12'!T74+'C8,C10,C12'!T29+'C8,C10,C12'!T118)*100</f>
        <v>5.3689925598230444</v>
      </c>
      <c r="U75" s="87">
        <f>+'C8,C10,C12'!U74/('C8,C10,C12'!U74+'C8,C10,C12'!U29+'C8,C10,C12'!U118)*100</f>
        <v>15.229357798165138</v>
      </c>
      <c r="V75" s="87">
        <f>+'C8,C10,C12'!V74/('C8,C10,C12'!V74+'C8,C10,C12'!V29+'C8,C10,C12'!V118)*100</f>
        <v>6.2061057761215421</v>
      </c>
    </row>
    <row r="76" spans="1:22" ht="15" customHeight="1" x14ac:dyDescent="0.25">
      <c r="A76" s="78" t="s">
        <v>57</v>
      </c>
      <c r="B76" s="87" t="s">
        <v>61</v>
      </c>
      <c r="C76" s="87">
        <f>+'C8,C10,C12'!C75/('C8,C10,C12'!C75+'C8,C10,C12'!C30+'C8,C10,C12'!C119)*100</f>
        <v>1.4492753623188406</v>
      </c>
      <c r="D76" s="87">
        <f>+'C8,C10,C12'!D75/('C8,C10,C12'!D75+'C8,C10,C12'!D30+'C8,C10,C12'!D119)*100</f>
        <v>8.1967213114754092</v>
      </c>
      <c r="E76" s="87">
        <f>+'C8,C10,C12'!E75/('C8,C10,C12'!E75+'C8,C10,C12'!E30+'C8,C10,C12'!E119)*100</f>
        <v>4.9429657794676807</v>
      </c>
      <c r="F76" s="87">
        <f>+'C8,C10,C12'!F75/('C8,C10,C12'!F75+'C8,C10,C12'!F30+'C8,C10,C12'!F119)*100</f>
        <v>3.5460992907801421</v>
      </c>
      <c r="G76" s="87">
        <f>+'C8,C10,C12'!G75/('C8,C10,C12'!G75+'C8,C10,C12'!G30+'C8,C10,C12'!G119)*100</f>
        <v>7.5</v>
      </c>
      <c r="H76" s="87">
        <f>+'C8,C10,C12'!H75/('C8,C10,C12'!H75+'C8,C10,C12'!H30+'C8,C10,C12'!H119)*100</f>
        <v>11.173184357541899</v>
      </c>
      <c r="I76" s="87">
        <f>+'C8,C10,C12'!I75/('C8,C10,C12'!I75+'C8,C10,C12'!I30+'C8,C10,C12'!I119)*100</f>
        <v>3.4313725490196081</v>
      </c>
      <c r="J76" s="87">
        <f>+'C8,C10,C12'!J75/('C8,C10,C12'!J75+'C8,C10,C12'!J30+'C8,C10,C12'!J119)*100</f>
        <v>0</v>
      </c>
      <c r="K76" s="87">
        <f>+'C8,C10,C12'!K75/('C8,C10,C12'!K75+'C8,C10,C12'!K30+'C8,C10,C12'!K119)*100</f>
        <v>2.5</v>
      </c>
      <c r="L76" s="87">
        <f>+'C8,C10,C12'!L75/('C8,C10,C12'!L75+'C8,C10,C12'!L30+'C8,C10,C12'!L119)*100</f>
        <v>2.7681660899653981</v>
      </c>
      <c r="M76" s="87">
        <f>+'C8,C10,C12'!M75/('C8,C10,C12'!M75+'C8,C10,C12'!M30+'C8,C10,C12'!M119)*100</f>
        <v>0.79051383399209485</v>
      </c>
      <c r="N76" s="87">
        <f>+'C8,C10,C12'!N75/('C8,C10,C12'!N75+'C8,C10,C12'!N30+'C8,C10,C12'!N119)*100</f>
        <v>1.7421602787456445</v>
      </c>
      <c r="O76" s="87">
        <f>+'C8,C10,C12'!O75/('C8,C10,C12'!O75+'C8,C10,C12'!O30+'C8,C10,C12'!O119)*100</f>
        <v>2.0242914979757085</v>
      </c>
      <c r="P76" s="87">
        <f>+'C8,C10,C12'!P75/('C8,C10,C12'!P75+'C8,C10,C12'!P30+'C8,C10,C12'!P119)*100</f>
        <v>3.5343035343035343</v>
      </c>
      <c r="Q76" s="87">
        <f>+'C8,C10,C12'!Q75/('C8,C10,C12'!Q75+'C8,C10,C12'!Q30+'C8,C10,C12'!Q119)*100</f>
        <v>0</v>
      </c>
      <c r="R76" s="87">
        <f>+'C8,C10,C12'!R75/('C8,C10,C12'!R75+'C8,C10,C12'!R30+'C8,C10,C12'!R119)*100</f>
        <v>1.1605415860735011</v>
      </c>
      <c r="S76" s="87">
        <f>+'C8,C10,C12'!S75/('C8,C10,C12'!S75+'C8,C10,C12'!S30+'C8,C10,C12'!S119)*100</f>
        <v>0</v>
      </c>
      <c r="T76" s="87">
        <f>+'C8,C10,C12'!T75/('C8,C10,C12'!T75+'C8,C10,C12'!T30+'C8,C10,C12'!T119)*100</f>
        <v>1.0802469135802468</v>
      </c>
      <c r="U76" s="87">
        <f>+'C8,C10,C12'!U75/('C8,C10,C12'!U75+'C8,C10,C12'!U30+'C8,C10,C12'!U119)*100</f>
        <v>0.56369785794813976</v>
      </c>
      <c r="V76" s="87">
        <f>+'C8,C10,C12'!V75/('C8,C10,C12'!V75+'C8,C10,C12'!V30+'C8,C10,C12'!V119)*100</f>
        <v>0.5714285714285714</v>
      </c>
    </row>
    <row r="77" spans="1:22" ht="15" customHeight="1" x14ac:dyDescent="0.25">
      <c r="A77" s="70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1:22" ht="15" customHeight="1" x14ac:dyDescent="0.25">
      <c r="A78" s="89" t="s">
        <v>59</v>
      </c>
      <c r="B78" s="85">
        <f>+[1]ABSOL!L74/([1]ABSOL!L31+[1]ABSOL!L74+[1]ABSOL!L117)*100</f>
        <v>32.467807622589987</v>
      </c>
      <c r="C78" s="85">
        <f>+'C8,C10,C12'!C77/('C8,C10,C12'!C77+'C8,C10,C12'!C32+'C8,C10,C12'!C121)*100</f>
        <v>35.104025327905923</v>
      </c>
      <c r="D78" s="85">
        <f>+'C8,C10,C12'!D77/('C8,C10,C12'!D77+'C8,C10,C12'!D32+'C8,C10,C12'!D121)*100</f>
        <v>34.224182089485758</v>
      </c>
      <c r="E78" s="85">
        <f>+'C8,C10,C12'!E77/('C8,C10,C12'!E77+'C8,C10,C12'!E32+'C8,C10,C12'!E121)*100</f>
        <v>31.684912041947687</v>
      </c>
      <c r="F78" s="85">
        <f>+'C8,C10,C12'!F77/('C8,C10,C12'!F77+'C8,C10,C12'!F32+'C8,C10,C12'!F121)*100</f>
        <v>32.82711435407645</v>
      </c>
      <c r="G78" s="85">
        <f>+'C8,C10,C12'!G77/('C8,C10,C12'!G77+'C8,C10,C12'!G32+'C8,C10,C12'!G121)*100</f>
        <v>33.057449826115679</v>
      </c>
      <c r="H78" s="85">
        <f>+'C8,C10,C12'!H77/('C8,C10,C12'!H77+'C8,C10,C12'!H32+'C8,C10,C12'!H121)*100</f>
        <v>33.568830972043337</v>
      </c>
      <c r="I78" s="85">
        <f>+'C8,C10,C12'!I77/('C8,C10,C12'!I77+'C8,C10,C12'!I32+'C8,C10,C12'!I121)*100</f>
        <v>32.653135457587659</v>
      </c>
      <c r="J78" s="85">
        <f>+'C8,C10,C12'!J77/('C8,C10,C12'!J77+'C8,C10,C12'!J32+'C8,C10,C12'!J121)*100</f>
        <v>33.108308994560943</v>
      </c>
      <c r="K78" s="85">
        <f>+'C8,C10,C12'!K77/('C8,C10,C12'!K77+'C8,C10,C12'!K32+'C8,C10,C12'!K121)*100</f>
        <v>34.367001865887289</v>
      </c>
      <c r="L78" s="85">
        <f>+'C8,C10,C12'!L77/('C8,C10,C12'!L77+'C8,C10,C12'!L32+'C8,C10,C12'!L121)*100</f>
        <v>33.577939385962026</v>
      </c>
      <c r="M78" s="85">
        <f>+'C8,C10,C12'!M77/('C8,C10,C12'!M77+'C8,C10,C12'!M32+'C8,C10,C12'!M121)*100</f>
        <v>32.864871890688718</v>
      </c>
      <c r="N78" s="85">
        <f>+'C8,C10,C12'!N77/('C8,C10,C12'!N77+'C8,C10,C12'!N32+'C8,C10,C12'!N121)*100</f>
        <v>33.341832525910036</v>
      </c>
      <c r="O78" s="85">
        <f>+'C8,C10,C12'!O77/('C8,C10,C12'!O77+'C8,C10,C12'!O32+'C8,C10,C12'!O121)*100</f>
        <v>32.594013288581408</v>
      </c>
      <c r="P78" s="85">
        <f>+'C8,C10,C12'!P77/('C8,C10,C12'!P77+'C8,C10,C12'!P32+'C8,C10,C12'!P121)*100</f>
        <v>30.726520090226312</v>
      </c>
      <c r="Q78" s="85">
        <f>+'C8,C10,C12'!Q77/('C8,C10,C12'!Q77+'C8,C10,C12'!Q32+'C8,C10,C12'!Q121)*100</f>
        <v>30.612588151903601</v>
      </c>
      <c r="R78" s="85">
        <f>+'C8,C10,C12'!R77/('C8,C10,C12'!R77+'C8,C10,C12'!R32+'C8,C10,C12'!R121)*100</f>
        <v>28.418839360807404</v>
      </c>
      <c r="S78" s="85">
        <f>+'C8,C10,C12'!S77/('C8,C10,C12'!S77+'C8,C10,C12'!S32+'C8,C10,C12'!S121)*100</f>
        <v>27.509146872640688</v>
      </c>
      <c r="T78" s="85">
        <f>+'C8,C10,C12'!T77/('C8,C10,C12'!T77+'C8,C10,C12'!T32+'C8,C10,C12'!T121)*100</f>
        <v>9.1907238790244783</v>
      </c>
      <c r="U78" s="85">
        <f>+'C8,C10,C12'!U77/('C8,C10,C12'!U77+'C8,C10,C12'!U32+'C8,C10,C12'!U121)*100</f>
        <v>20.227847017002869</v>
      </c>
      <c r="V78" s="85">
        <f>+'C8,C10,C12'!V77/('C8,C10,C12'!V77+'C8,C10,C12'!V32+'C8,C10,C12'!V121)*100</f>
        <v>16.706961317135548</v>
      </c>
    </row>
    <row r="79" spans="1:22" ht="15" customHeight="1" x14ac:dyDescent="0.25">
      <c r="A79" s="69" t="s">
        <v>50</v>
      </c>
      <c r="B79" s="87">
        <f>+[1]ABSOL!L75/([1]ABSOL!L32+[1]ABSOL!L75+[1]ABSOL!L118)*100</f>
        <v>34.214958279108934</v>
      </c>
      <c r="C79" s="87">
        <f>+'C8,C10,C12'!C78/('C8,C10,C12'!C78+'C8,C10,C12'!C33+'C8,C10,C12'!C122)*100</f>
        <v>37.684794588226353</v>
      </c>
      <c r="D79" s="87">
        <f>+'C8,C10,C12'!D78/('C8,C10,C12'!D78+'C8,C10,C12'!D33+'C8,C10,C12'!D122)*100</f>
        <v>36.182400602977197</v>
      </c>
      <c r="E79" s="87">
        <f>+'C8,C10,C12'!E78/('C8,C10,C12'!E78+'C8,C10,C12'!E33+'C8,C10,C12'!E122)*100</f>
        <v>33.790838942702351</v>
      </c>
      <c r="F79" s="87">
        <f>+'C8,C10,C12'!F78/('C8,C10,C12'!F78+'C8,C10,C12'!F33+'C8,C10,C12'!F122)*100</f>
        <v>33.801365451500708</v>
      </c>
      <c r="G79" s="87">
        <f>+'C8,C10,C12'!G78/('C8,C10,C12'!G78+'C8,C10,C12'!G33+'C8,C10,C12'!G122)*100</f>
        <v>33.826078424959938</v>
      </c>
      <c r="H79" s="87">
        <f>+'C8,C10,C12'!H78/('C8,C10,C12'!H78+'C8,C10,C12'!H33+'C8,C10,C12'!H122)*100</f>
        <v>34.837314459844684</v>
      </c>
      <c r="I79" s="87">
        <f>+'C8,C10,C12'!I78/('C8,C10,C12'!I78+'C8,C10,C12'!I33+'C8,C10,C12'!I122)*100</f>
        <v>33.430350827778298</v>
      </c>
      <c r="J79" s="87">
        <f>+'C8,C10,C12'!J78/('C8,C10,C12'!J78+'C8,C10,C12'!J33+'C8,C10,C12'!J122)*100</f>
        <v>33.724402087040446</v>
      </c>
      <c r="K79" s="87">
        <f>+'C8,C10,C12'!K78/('C8,C10,C12'!K78+'C8,C10,C12'!K33+'C8,C10,C12'!K122)*100</f>
        <v>36.244239631336406</v>
      </c>
      <c r="L79" s="87">
        <f>+'C8,C10,C12'!L78/('C8,C10,C12'!L78+'C8,C10,C12'!L33+'C8,C10,C12'!L122)*100</f>
        <v>35.419310185719226</v>
      </c>
      <c r="M79" s="87">
        <f>+'C8,C10,C12'!M78/('C8,C10,C12'!M78+'C8,C10,C12'!M33+'C8,C10,C12'!M122)*100</f>
        <v>35.683724114324832</v>
      </c>
      <c r="N79" s="87">
        <f>+'C8,C10,C12'!N78/('C8,C10,C12'!N78+'C8,C10,C12'!N33+'C8,C10,C12'!N122)*100</f>
        <v>34.811724102405606</v>
      </c>
      <c r="O79" s="87">
        <f>+'C8,C10,C12'!O78/('C8,C10,C12'!O78+'C8,C10,C12'!O33+'C8,C10,C12'!O122)*100</f>
        <v>33.802649698466212</v>
      </c>
      <c r="P79" s="87">
        <f>+'C8,C10,C12'!P78/('C8,C10,C12'!P78+'C8,C10,C12'!P33+'C8,C10,C12'!P122)*100</f>
        <v>32.248692620569436</v>
      </c>
      <c r="Q79" s="87">
        <f>+'C8,C10,C12'!Q78/('C8,C10,C12'!Q78+'C8,C10,C12'!Q33+'C8,C10,C12'!Q122)*100</f>
        <v>31.416757344940155</v>
      </c>
      <c r="R79" s="87">
        <f>+'C8,C10,C12'!R78/('C8,C10,C12'!R78+'C8,C10,C12'!R33+'C8,C10,C12'!R122)*100</f>
        <v>29.433402025305238</v>
      </c>
      <c r="S79" s="87">
        <f>+'C8,C10,C12'!S78/('C8,C10,C12'!S78+'C8,C10,C12'!S33+'C8,C10,C12'!S122)*100</f>
        <v>28.04080845317959</v>
      </c>
      <c r="T79" s="87">
        <f>+'C8,C10,C12'!T78/('C8,C10,C12'!T78+'C8,C10,C12'!T33+'C8,C10,C12'!T122)*100</f>
        <v>9.693557207380552</v>
      </c>
      <c r="U79" s="87">
        <f>+'C8,C10,C12'!U78/('C8,C10,C12'!U78+'C8,C10,C12'!U33+'C8,C10,C12'!U122)*100</f>
        <v>21.878315882199846</v>
      </c>
      <c r="V79" s="87">
        <f>+'C8,C10,C12'!V78/('C8,C10,C12'!V78+'C8,C10,C12'!V33+'C8,C10,C12'!V122)*100</f>
        <v>21.850708733424785</v>
      </c>
    </row>
    <row r="80" spans="1:22" ht="15" customHeight="1" x14ac:dyDescent="0.25">
      <c r="A80" s="69" t="s">
        <v>51</v>
      </c>
      <c r="B80" s="87">
        <f>+[1]ABSOL!L76/([1]ABSOL!L33+[1]ABSOL!L76+[1]ABSOL!L119)*100</f>
        <v>34.683794466403164</v>
      </c>
      <c r="C80" s="87">
        <f>+'C8,C10,C12'!C79/('C8,C10,C12'!C79+'C8,C10,C12'!C34+'C8,C10,C12'!C123)*100</f>
        <v>34.35121339661503</v>
      </c>
      <c r="D80" s="87">
        <f>+'C8,C10,C12'!D79/('C8,C10,C12'!D79+'C8,C10,C12'!D34+'C8,C10,C12'!D123)*100</f>
        <v>33.957287501063561</v>
      </c>
      <c r="E80" s="87">
        <f>+'C8,C10,C12'!E79/('C8,C10,C12'!E79+'C8,C10,C12'!E34+'C8,C10,C12'!E123)*100</f>
        <v>30.565673084070465</v>
      </c>
      <c r="F80" s="87">
        <f>+'C8,C10,C12'!F79/('C8,C10,C12'!F79+'C8,C10,C12'!F34+'C8,C10,C12'!F123)*100</f>
        <v>29.611128189363669</v>
      </c>
      <c r="G80" s="87">
        <f>+'C8,C10,C12'!G79/('C8,C10,C12'!G79+'C8,C10,C12'!G34+'C8,C10,C12'!G123)*100</f>
        <v>29.238020424194815</v>
      </c>
      <c r="H80" s="87">
        <f>+'C8,C10,C12'!H79/('C8,C10,C12'!H79+'C8,C10,C12'!H34+'C8,C10,C12'!H123)*100</f>
        <v>31.183203213825511</v>
      </c>
      <c r="I80" s="87">
        <f>+'C8,C10,C12'!I79/('C8,C10,C12'!I79+'C8,C10,C12'!I34+'C8,C10,C12'!I123)*100</f>
        <v>31.031320541760721</v>
      </c>
      <c r="J80" s="87">
        <f>+'C8,C10,C12'!J79/('C8,C10,C12'!J79+'C8,C10,C12'!J34+'C8,C10,C12'!J123)*100</f>
        <v>34.964028776978417</v>
      </c>
      <c r="K80" s="87">
        <f>+'C8,C10,C12'!K79/('C8,C10,C12'!K79+'C8,C10,C12'!K34+'C8,C10,C12'!K123)*100</f>
        <v>36.619127516778519</v>
      </c>
      <c r="L80" s="87">
        <f>+'C8,C10,C12'!L79/('C8,C10,C12'!L79+'C8,C10,C12'!L34+'C8,C10,C12'!L123)*100</f>
        <v>35.013967432036516</v>
      </c>
      <c r="M80" s="87">
        <f>+'C8,C10,C12'!M79/('C8,C10,C12'!M79+'C8,C10,C12'!M34+'C8,C10,C12'!M123)*100</f>
        <v>35.066079295154182</v>
      </c>
      <c r="N80" s="87">
        <f>+'C8,C10,C12'!N79/('C8,C10,C12'!N79+'C8,C10,C12'!N34+'C8,C10,C12'!N123)*100</f>
        <v>34.288559415799959</v>
      </c>
      <c r="O80" s="87">
        <f>+'C8,C10,C12'!O79/('C8,C10,C12'!O79+'C8,C10,C12'!O34+'C8,C10,C12'!O123)*100</f>
        <v>32.792627721491705</v>
      </c>
      <c r="P80" s="87">
        <f>+'C8,C10,C12'!P79/('C8,C10,C12'!P79+'C8,C10,C12'!P34+'C8,C10,C12'!P123)*100</f>
        <v>31.540643227912451</v>
      </c>
      <c r="Q80" s="87">
        <f>+'C8,C10,C12'!Q79/('C8,C10,C12'!Q79+'C8,C10,C12'!Q34+'C8,C10,C12'!Q123)*100</f>
        <v>29.207810939753685</v>
      </c>
      <c r="R80" s="87">
        <f>+'C8,C10,C12'!R79/('C8,C10,C12'!R79+'C8,C10,C12'!R34+'C8,C10,C12'!R123)*100</f>
        <v>27.438780752326046</v>
      </c>
      <c r="S80" s="87">
        <f>+'C8,C10,C12'!S79/('C8,C10,C12'!S79+'C8,C10,C12'!S34+'C8,C10,C12'!S123)*100</f>
        <v>26.417711685717453</v>
      </c>
      <c r="T80" s="87">
        <f>+'C8,C10,C12'!T79/('C8,C10,C12'!T79+'C8,C10,C12'!T34+'C8,C10,C12'!T123)*100</f>
        <v>11.703179476505179</v>
      </c>
      <c r="U80" s="87">
        <f>+'C8,C10,C12'!U79/('C8,C10,C12'!U79+'C8,C10,C12'!U34+'C8,C10,C12'!U123)*100</f>
        <v>23.407234539089849</v>
      </c>
      <c r="V80" s="87">
        <f>+'C8,C10,C12'!V79/('C8,C10,C12'!V79+'C8,C10,C12'!V34+'C8,C10,C12'!V123)*100</f>
        <v>26.768602398282454</v>
      </c>
    </row>
    <row r="81" spans="1:26" ht="15" customHeight="1" x14ac:dyDescent="0.25">
      <c r="A81" s="69" t="s">
        <v>52</v>
      </c>
      <c r="B81" s="87">
        <f>+[1]ABSOL!L77/([1]ABSOL!L34+[1]ABSOL!L77+[1]ABSOL!L120)*100</f>
        <v>33.892696761994799</v>
      </c>
      <c r="C81" s="87">
        <f>+'C8,C10,C12'!C80/('C8,C10,C12'!C80+'C8,C10,C12'!C35+'C8,C10,C12'!C124)*100</f>
        <v>37.619328226281674</v>
      </c>
      <c r="D81" s="87">
        <f>+'C8,C10,C12'!D80/('C8,C10,C12'!D80+'C8,C10,C12'!D35+'C8,C10,C12'!D124)*100</f>
        <v>36.019816336394392</v>
      </c>
      <c r="E81" s="87">
        <f>+'C8,C10,C12'!E80/('C8,C10,C12'!E80+'C8,C10,C12'!E35+'C8,C10,C12'!E124)*100</f>
        <v>34.553846153846152</v>
      </c>
      <c r="F81" s="87">
        <f>+'C8,C10,C12'!F80/('C8,C10,C12'!F80+'C8,C10,C12'!F35+'C8,C10,C12'!F124)*100</f>
        <v>33.071579583207487</v>
      </c>
      <c r="G81" s="87">
        <f>+'C8,C10,C12'!G80/('C8,C10,C12'!G80+'C8,C10,C12'!G35+'C8,C10,C12'!G124)*100</f>
        <v>33.234390992835209</v>
      </c>
      <c r="H81" s="87">
        <f>+'C8,C10,C12'!H80/('C8,C10,C12'!H80+'C8,C10,C12'!H35+'C8,C10,C12'!H124)*100</f>
        <v>35.950715255299151</v>
      </c>
      <c r="I81" s="87">
        <f>+'C8,C10,C12'!I80/('C8,C10,C12'!I80+'C8,C10,C12'!I35+'C8,C10,C12'!I124)*100</f>
        <v>36.1351217088922</v>
      </c>
      <c r="J81" s="87">
        <f>+'C8,C10,C12'!J80/('C8,C10,C12'!J80+'C8,C10,C12'!J35+'C8,C10,C12'!J124)*100</f>
        <v>36.349439647253348</v>
      </c>
      <c r="K81" s="87">
        <f>+'C8,C10,C12'!K80/('C8,C10,C12'!K80+'C8,C10,C12'!K35+'C8,C10,C12'!K124)*100</f>
        <v>38.789877027267863</v>
      </c>
      <c r="L81" s="87">
        <f>+'C8,C10,C12'!L80/('C8,C10,C12'!L80+'C8,C10,C12'!L35+'C8,C10,C12'!L124)*100</f>
        <v>38.421710408855567</v>
      </c>
      <c r="M81" s="87">
        <f>+'C8,C10,C12'!M80/('C8,C10,C12'!M80+'C8,C10,C12'!M35+'C8,C10,C12'!M124)*100</f>
        <v>38.996240272798808</v>
      </c>
      <c r="N81" s="87">
        <f>+'C8,C10,C12'!N80/('C8,C10,C12'!N80+'C8,C10,C12'!N35+'C8,C10,C12'!N124)*100</f>
        <v>37.188872620790633</v>
      </c>
      <c r="O81" s="87">
        <f>+'C8,C10,C12'!O80/('C8,C10,C12'!O80+'C8,C10,C12'!O35+'C8,C10,C12'!O124)*100</f>
        <v>36.279234585400424</v>
      </c>
      <c r="P81" s="87">
        <f>+'C8,C10,C12'!P80/('C8,C10,C12'!P80+'C8,C10,C12'!P35+'C8,C10,C12'!P124)*100</f>
        <v>36.328447236499777</v>
      </c>
      <c r="Q81" s="87">
        <f>+'C8,C10,C12'!Q80/('C8,C10,C12'!Q80+'C8,C10,C12'!Q35+'C8,C10,C12'!Q124)*100</f>
        <v>35.62033181307423</v>
      </c>
      <c r="R81" s="87">
        <f>+'C8,C10,C12'!R80/('C8,C10,C12'!R80+'C8,C10,C12'!R35+'C8,C10,C12'!R124)*100</f>
        <v>33.682105964678435</v>
      </c>
      <c r="S81" s="87">
        <f>+'C8,C10,C12'!S80/('C8,C10,C12'!S80+'C8,C10,C12'!S35+'C8,C10,C12'!S124)*100</f>
        <v>31.948902298112724</v>
      </c>
      <c r="T81" s="87">
        <f>+'C8,C10,C12'!T80/('C8,C10,C12'!T80+'C8,C10,C12'!T35+'C8,C10,C12'!T124)*100</f>
        <v>9.823911028730306</v>
      </c>
      <c r="U81" s="87">
        <f>+'C8,C10,C12'!U80/('C8,C10,C12'!U80+'C8,C10,C12'!U35+'C8,C10,C12'!U124)*100</f>
        <v>23.495403827253281</v>
      </c>
      <c r="V81" s="87">
        <f>+'C8,C10,C12'!V80/('C8,C10,C12'!V80+'C8,C10,C12'!V35+'C8,C10,C12'!V124)*100</f>
        <v>23.738525404899725</v>
      </c>
    </row>
    <row r="82" spans="1:26" ht="15" customHeight="1" x14ac:dyDescent="0.25">
      <c r="A82" s="69" t="s">
        <v>53</v>
      </c>
      <c r="B82" s="87">
        <f>+[1]ABSOL!L78/([1]ABSOL!L35+[1]ABSOL!L78+[1]ABSOL!L121)*100</f>
        <v>33.833435394978565</v>
      </c>
      <c r="C82" s="87">
        <f>+'C8,C10,C12'!C81/('C8,C10,C12'!C81+'C8,C10,C12'!C36+'C8,C10,C12'!C125)*100</f>
        <v>43.356853325326526</v>
      </c>
      <c r="D82" s="87">
        <f>+'C8,C10,C12'!D81/('C8,C10,C12'!D81+'C8,C10,C12'!D36+'C8,C10,C12'!D125)*100</f>
        <v>40.408853366123573</v>
      </c>
      <c r="E82" s="87">
        <f>+'C8,C10,C12'!E81/('C8,C10,C12'!E81+'C8,C10,C12'!E36+'C8,C10,C12'!E125)*100</f>
        <v>38.747931605074463</v>
      </c>
      <c r="F82" s="87">
        <f>+'C8,C10,C12'!F81/('C8,C10,C12'!F81+'C8,C10,C12'!F36+'C8,C10,C12'!F125)*100</f>
        <v>41.42099420254101</v>
      </c>
      <c r="G82" s="87">
        <f>+'C8,C10,C12'!G81/('C8,C10,C12'!G81+'C8,C10,C12'!G36+'C8,C10,C12'!G125)*100</f>
        <v>41.772935495852423</v>
      </c>
      <c r="H82" s="87">
        <f>+'C8,C10,C12'!H81/('C8,C10,C12'!H81+'C8,C10,C12'!H36+'C8,C10,C12'!H125)*100</f>
        <v>39.682539682539684</v>
      </c>
      <c r="I82" s="87">
        <f>+'C8,C10,C12'!I81/('C8,C10,C12'!I81+'C8,C10,C12'!I36+'C8,C10,C12'!I125)*100</f>
        <v>34.310165975103736</v>
      </c>
      <c r="J82" s="87">
        <f>+'C8,C10,C12'!J81/('C8,C10,C12'!J81+'C8,C10,C12'!J36+'C8,C10,C12'!J125)*100</f>
        <v>28.252299605781868</v>
      </c>
      <c r="K82" s="87">
        <f>+'C8,C10,C12'!K81/('C8,C10,C12'!K81+'C8,C10,C12'!K36+'C8,C10,C12'!K125)*100</f>
        <v>32.553839460517729</v>
      </c>
      <c r="L82" s="87">
        <f>+'C8,C10,C12'!L81/('C8,C10,C12'!L81+'C8,C10,C12'!L36+'C8,C10,C12'!L125)*100</f>
        <v>32.272365579174718</v>
      </c>
      <c r="M82" s="87">
        <f>+'C8,C10,C12'!M81/('C8,C10,C12'!M81+'C8,C10,C12'!M36+'C8,C10,C12'!M125)*100</f>
        <v>32.438529212722763</v>
      </c>
      <c r="N82" s="87">
        <f>+'C8,C10,C12'!N81/('C8,C10,C12'!N81+'C8,C10,C12'!N36+'C8,C10,C12'!N125)*100</f>
        <v>32.826348615822297</v>
      </c>
      <c r="O82" s="87">
        <f>+'C8,C10,C12'!O81/('C8,C10,C12'!O81+'C8,C10,C12'!O36+'C8,C10,C12'!O125)*100</f>
        <v>32.088446889547185</v>
      </c>
      <c r="P82" s="87">
        <f>+'C8,C10,C12'!P81/('C8,C10,C12'!P81+'C8,C10,C12'!P36+'C8,C10,C12'!P125)*100</f>
        <v>28.000998253057151</v>
      </c>
      <c r="Q82" s="87">
        <f>+'C8,C10,C12'!Q81/('C8,C10,C12'!Q81+'C8,C10,C12'!Q36+'C8,C10,C12'!Q125)*100</f>
        <v>29.558421258304023</v>
      </c>
      <c r="R82" s="87">
        <f>+'C8,C10,C12'!R81/('C8,C10,C12'!R81+'C8,C10,C12'!R36+'C8,C10,C12'!R125)*100</f>
        <v>27.147957159857199</v>
      </c>
      <c r="S82" s="87">
        <f>+'C8,C10,C12'!S81/('C8,C10,C12'!S81+'C8,C10,C12'!S36+'C8,C10,C12'!S125)*100</f>
        <v>25.61844221490388</v>
      </c>
      <c r="T82" s="87">
        <f>+'C8,C10,C12'!T81/('C8,C10,C12'!T81+'C8,C10,C12'!T36+'C8,C10,C12'!T125)*100</f>
        <v>6.7783265335337486</v>
      </c>
      <c r="U82" s="87">
        <f>+'C8,C10,C12'!U81/('C8,C10,C12'!U81+'C8,C10,C12'!U36+'C8,C10,C12'!U125)*100</f>
        <v>18.385765858690046</v>
      </c>
      <c r="V82" s="87">
        <f>+'C8,C10,C12'!V81/('C8,C10,C12'!V81+'C8,C10,C12'!V36+'C8,C10,C12'!V125)*100</f>
        <v>14.102406679764243</v>
      </c>
    </row>
    <row r="83" spans="1:26" ht="15" customHeight="1" x14ac:dyDescent="0.25">
      <c r="A83" s="70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1:26" ht="15" customHeight="1" x14ac:dyDescent="0.25">
      <c r="A84" s="78" t="s">
        <v>54</v>
      </c>
      <c r="B84" s="86">
        <f>+[1]ABSOL!L80/([1]ABSOL!L37+[1]ABSOL!L80+[1]ABSOL!L123)*100</f>
        <v>29.676511954992968</v>
      </c>
      <c r="C84" s="86">
        <f>+'C8,C10,C12'!C83/('C8,C10,C12'!C83+'C8,C10,C12'!C38+'C8,C10,C12'!C127)*100</f>
        <v>31.311777517172057</v>
      </c>
      <c r="D84" s="86">
        <f>+'C8,C10,C12'!D83/('C8,C10,C12'!D83+'C8,C10,C12'!D38+'C8,C10,C12'!D127)*100</f>
        <v>31.394968964390724</v>
      </c>
      <c r="E84" s="86">
        <f>+'C8,C10,C12'!E83/('C8,C10,C12'!E83+'C8,C10,C12'!E38+'C8,C10,C12'!E127)*100</f>
        <v>28.397908979089792</v>
      </c>
      <c r="F84" s="86">
        <f>+'C8,C10,C12'!F83/('C8,C10,C12'!F83+'C8,C10,C12'!F38+'C8,C10,C12'!F127)*100</f>
        <v>31.277217070546648</v>
      </c>
      <c r="G84" s="86">
        <f>+'C8,C10,C12'!G83/('C8,C10,C12'!G83+'C8,C10,C12'!G38+'C8,C10,C12'!G127)*100</f>
        <v>31.932612233176989</v>
      </c>
      <c r="H84" s="86">
        <f>+'C8,C10,C12'!H83/('C8,C10,C12'!H83+'C8,C10,C12'!H38+'C8,C10,C12'!H127)*100</f>
        <v>31.831036495039726</v>
      </c>
      <c r="I84" s="86">
        <f>+'C8,C10,C12'!I83/('C8,C10,C12'!I83+'C8,C10,C12'!I38+'C8,C10,C12'!I127)*100</f>
        <v>31.574833919499806</v>
      </c>
      <c r="J84" s="86">
        <f>+'C8,C10,C12'!J83/('C8,C10,C12'!J83+'C8,C10,C12'!J38+'C8,C10,C12'!J127)*100</f>
        <v>32.25793023062193</v>
      </c>
      <c r="K84" s="86">
        <f>+'C8,C10,C12'!K83/('C8,C10,C12'!K83+'C8,C10,C12'!K38+'C8,C10,C12'!K127)*100</f>
        <v>31.844742850508883</v>
      </c>
      <c r="L84" s="86">
        <f>+'C8,C10,C12'!L83/('C8,C10,C12'!L83+'C8,C10,C12'!L38+'C8,C10,C12'!L127)*100</f>
        <v>31.131714044900772</v>
      </c>
      <c r="M84" s="86">
        <f>+'C8,C10,C12'!M83/('C8,C10,C12'!M83+'C8,C10,C12'!M38+'C8,C10,C12'!M127)*100</f>
        <v>29.13442301158884</v>
      </c>
      <c r="N84" s="86">
        <f>+'C8,C10,C12'!N83/('C8,C10,C12'!N83+'C8,C10,C12'!N38+'C8,C10,C12'!N127)*100</f>
        <v>31.29241929112651</v>
      </c>
      <c r="O84" s="86">
        <f>+'C8,C10,C12'!O83/('C8,C10,C12'!O83+'C8,C10,C12'!O38+'C8,C10,C12'!O127)*100</f>
        <v>30.945363863069598</v>
      </c>
      <c r="P84" s="86">
        <f>+'C8,C10,C12'!P83/('C8,C10,C12'!P83+'C8,C10,C12'!P38+'C8,C10,C12'!P127)*100</f>
        <v>28.659516642800781</v>
      </c>
      <c r="Q84" s="86">
        <f>+'C8,C10,C12'!Q83/('C8,C10,C12'!Q83+'C8,C10,C12'!Q38+'C8,C10,C12'!Q127)*100</f>
        <v>29.621583930056051</v>
      </c>
      <c r="R84" s="86">
        <f>+'C8,C10,C12'!R83/('C8,C10,C12'!R83+'C8,C10,C12'!R38+'C8,C10,C12'!R127)*100</f>
        <v>27.217133408571954</v>
      </c>
      <c r="S84" s="86">
        <f>+'C8,C10,C12'!S83/('C8,C10,C12'!S83+'C8,C10,C12'!S38+'C8,C10,C12'!S127)*100</f>
        <v>26.880166337035345</v>
      </c>
      <c r="T84" s="86">
        <f>+'C8,C10,C12'!T83/('C8,C10,C12'!T83+'C8,C10,C12'!T38+'C8,C10,C12'!T127)*100</f>
        <v>8.5821444330048546</v>
      </c>
      <c r="U84" s="86">
        <f>+'C8,C10,C12'!U83/('C8,C10,C12'!U83+'C8,C10,C12'!U38+'C8,C10,C12'!U127)*100</f>
        <v>18.33037954289134</v>
      </c>
      <c r="V84" s="86">
        <f>+'C8,C10,C12'!V83/('C8,C10,C12'!V83+'C8,C10,C12'!V38+'C8,C10,C12'!V127)*100</f>
        <v>11.035960342799529</v>
      </c>
    </row>
    <row r="85" spans="1:26" ht="15" customHeight="1" x14ac:dyDescent="0.25">
      <c r="A85" s="78" t="s">
        <v>55</v>
      </c>
      <c r="B85" s="87">
        <f>+[1]ABSOL!L81/([1]ABSOL!L38+[1]ABSOL!L81+[1]ABSOL!L124)*100</f>
        <v>34.87544483985765</v>
      </c>
      <c r="C85" s="87">
        <f>+'C8,C10,C12'!C84/('C8,C10,C12'!C84+'C8,C10,C12'!C39+'C8,C10,C12'!C128)*100</f>
        <v>38.800792864222004</v>
      </c>
      <c r="D85" s="87">
        <f>+'C8,C10,C12'!D84/('C8,C10,C12'!D84+'C8,C10,C12'!D39+'C8,C10,C12'!D128)*100</f>
        <v>39.313262005473995</v>
      </c>
      <c r="E85" s="87">
        <f>+'C8,C10,C12'!E84/('C8,C10,C12'!E84+'C8,C10,C12'!E39+'C8,C10,C12'!E128)*100</f>
        <v>36.415902140672785</v>
      </c>
      <c r="F85" s="87">
        <f>+'C8,C10,C12'!F84/('C8,C10,C12'!F84+'C8,C10,C12'!F39+'C8,C10,C12'!F128)*100</f>
        <v>39.323887646035303</v>
      </c>
      <c r="G85" s="87">
        <f>+'C8,C10,C12'!G84/('C8,C10,C12'!G84+'C8,C10,C12'!G39+'C8,C10,C12'!G128)*100</f>
        <v>38.58491639176431</v>
      </c>
      <c r="H85" s="87">
        <f>+'C8,C10,C12'!H84/('C8,C10,C12'!H84+'C8,C10,C12'!H39+'C8,C10,C12'!H128)*100</f>
        <v>38.204701477012691</v>
      </c>
      <c r="I85" s="87">
        <f>+'C8,C10,C12'!I84/('C8,C10,C12'!I84+'C8,C10,C12'!I39+'C8,C10,C12'!I128)*100</f>
        <v>38.188772872945307</v>
      </c>
      <c r="J85" s="87">
        <f>+'C8,C10,C12'!J84/('C8,C10,C12'!J84+'C8,C10,C12'!J39+'C8,C10,C12'!J128)*100</f>
        <v>41.68714168714169</v>
      </c>
      <c r="K85" s="87">
        <f>+'C8,C10,C12'!K84/('C8,C10,C12'!K84+'C8,C10,C12'!K39+'C8,C10,C12'!K128)*100</f>
        <v>38.467989935700309</v>
      </c>
      <c r="L85" s="87">
        <f>+'C8,C10,C12'!L84/('C8,C10,C12'!L84+'C8,C10,C12'!L39+'C8,C10,C12'!L128)*100</f>
        <v>42.034656232532143</v>
      </c>
      <c r="M85" s="87">
        <f>+'C8,C10,C12'!M84/('C8,C10,C12'!M84+'C8,C10,C12'!M39+'C8,C10,C12'!M128)*100</f>
        <v>37.791456817757876</v>
      </c>
      <c r="N85" s="87">
        <f>+'C8,C10,C12'!N84/('C8,C10,C12'!N84+'C8,C10,C12'!N39+'C8,C10,C12'!N128)*100</f>
        <v>38.733406611989516</v>
      </c>
      <c r="O85" s="87">
        <f>+'C8,C10,C12'!O84/('C8,C10,C12'!O84+'C8,C10,C12'!O39+'C8,C10,C12'!O128)*100</f>
        <v>38.024417314095452</v>
      </c>
      <c r="P85" s="87">
        <f>+'C8,C10,C12'!P84/('C8,C10,C12'!P84+'C8,C10,C12'!P39+'C8,C10,C12'!P128)*100</f>
        <v>36.268343815513624</v>
      </c>
      <c r="Q85" s="87">
        <f>+'C8,C10,C12'!Q84/('C8,C10,C12'!Q84+'C8,C10,C12'!Q39+'C8,C10,C12'!Q128)*100</f>
        <v>35.448123906422133</v>
      </c>
      <c r="R85" s="87">
        <f>+'C8,C10,C12'!R84/('C8,C10,C12'!R84+'C8,C10,C12'!R39+'C8,C10,C12'!R128)*100</f>
        <v>33.71991687336596</v>
      </c>
      <c r="S85" s="87">
        <f>+'C8,C10,C12'!S84/('C8,C10,C12'!S84+'C8,C10,C12'!S39+'C8,C10,C12'!S128)*100</f>
        <v>34.270030061429878</v>
      </c>
      <c r="T85" s="87">
        <f>+'C8,C10,C12'!T84/('C8,C10,C12'!T84+'C8,C10,C12'!T39+'C8,C10,C12'!T128)*100</f>
        <v>10.651997249484278</v>
      </c>
      <c r="U85" s="87">
        <f>+'C8,C10,C12'!U84/('C8,C10,C12'!U84+'C8,C10,C12'!U39+'C8,C10,C12'!U128)*100</f>
        <v>24.14782920703265</v>
      </c>
      <c r="V85" s="87">
        <f>+'C8,C10,C12'!V84/('C8,C10,C12'!V84+'C8,C10,C12'!V39+'C8,C10,C12'!V128)*100</f>
        <v>17.97344293392349</v>
      </c>
    </row>
    <row r="86" spans="1:26" ht="15" customHeight="1" x14ac:dyDescent="0.25">
      <c r="A86" s="78" t="s">
        <v>56</v>
      </c>
      <c r="B86" s="87">
        <f>+[1]ABSOL!L82/([1]ABSOL!L39+[1]ABSOL!L82+[1]ABSOL!L125)*100</f>
        <v>28.230285079600147</v>
      </c>
      <c r="C86" s="87">
        <f>+'C8,C10,C12'!C85/('C8,C10,C12'!C85+'C8,C10,C12'!C40+'C8,C10,C12'!C129)*100</f>
        <v>28.274215552523874</v>
      </c>
      <c r="D86" s="87">
        <f>+'C8,C10,C12'!D85/('C8,C10,C12'!D85+'C8,C10,C12'!D40+'C8,C10,C12'!D129)*100</f>
        <v>29.248629474363106</v>
      </c>
      <c r="E86" s="87">
        <f>+'C8,C10,C12'!E85/('C8,C10,C12'!E85+'C8,C10,C12'!E40+'C8,C10,C12'!E129)*100</f>
        <v>28.185502026114364</v>
      </c>
      <c r="F86" s="87">
        <f>+'C8,C10,C12'!F85/('C8,C10,C12'!F85+'C8,C10,C12'!F40+'C8,C10,C12'!F129)*100</f>
        <v>31.267345050878813</v>
      </c>
      <c r="G86" s="87">
        <f>+'C8,C10,C12'!G85/('C8,C10,C12'!G85+'C8,C10,C12'!G40+'C8,C10,C12'!G129)*100</f>
        <v>32.74377836907184</v>
      </c>
      <c r="H86" s="87">
        <f>+'C8,C10,C12'!H85/('C8,C10,C12'!H85+'C8,C10,C12'!H40+'C8,C10,C12'!H129)*100</f>
        <v>30.25496590572191</v>
      </c>
      <c r="I86" s="87">
        <f>+'C8,C10,C12'!I85/('C8,C10,C12'!I85+'C8,C10,C12'!I40+'C8,C10,C12'!I129)*100</f>
        <v>34.205035470858256</v>
      </c>
      <c r="J86" s="87">
        <f>+'C8,C10,C12'!J85/('C8,C10,C12'!J85+'C8,C10,C12'!J40+'C8,C10,C12'!J129)*100</f>
        <v>31.489472995946123</v>
      </c>
      <c r="K86" s="87">
        <f>+'C8,C10,C12'!K85/('C8,C10,C12'!K85+'C8,C10,C12'!K40+'C8,C10,C12'!K129)*100</f>
        <v>34.015827157392287</v>
      </c>
      <c r="L86" s="87">
        <f>+'C8,C10,C12'!L85/('C8,C10,C12'!L85+'C8,C10,C12'!L40+'C8,C10,C12'!L129)*100</f>
        <v>31.868131868131865</v>
      </c>
      <c r="M86" s="87">
        <f>+'C8,C10,C12'!M85/('C8,C10,C12'!M85+'C8,C10,C12'!M40+'C8,C10,C12'!M129)*100</f>
        <v>30.152394775036285</v>
      </c>
      <c r="N86" s="87">
        <f>+'C8,C10,C12'!N85/('C8,C10,C12'!N85+'C8,C10,C12'!N40+'C8,C10,C12'!N129)*100</f>
        <v>32.347395710582134</v>
      </c>
      <c r="O86" s="87">
        <f>+'C8,C10,C12'!O85/('C8,C10,C12'!O85+'C8,C10,C12'!O40+'C8,C10,C12'!O129)*100</f>
        <v>32.4779980914007</v>
      </c>
      <c r="P86" s="87">
        <f>+'C8,C10,C12'!P85/('C8,C10,C12'!P85+'C8,C10,C12'!P40+'C8,C10,C12'!P129)*100</f>
        <v>29.338394793926248</v>
      </c>
      <c r="Q86" s="87">
        <f>+'C8,C10,C12'!Q85/('C8,C10,C12'!Q85+'C8,C10,C12'!Q40+'C8,C10,C12'!Q129)*100</f>
        <v>31.317031317031319</v>
      </c>
      <c r="R86" s="87">
        <f>+'C8,C10,C12'!R85/('C8,C10,C12'!R85+'C8,C10,C12'!R40+'C8,C10,C12'!R129)*100</f>
        <v>27.798792756539235</v>
      </c>
      <c r="S86" s="87">
        <f>+'C8,C10,C12'!S85/('C8,C10,C12'!S85+'C8,C10,C12'!S40+'C8,C10,C12'!S129)*100</f>
        <v>27.527003063034016</v>
      </c>
      <c r="T86" s="87">
        <f>+'C8,C10,C12'!T85/('C8,C10,C12'!T85+'C8,C10,C12'!T40+'C8,C10,C12'!T129)*100</f>
        <v>8.5745157057960952</v>
      </c>
      <c r="U86" s="87">
        <f>+'C8,C10,C12'!U85/('C8,C10,C12'!U85+'C8,C10,C12'!U40+'C8,C10,C12'!U129)*100</f>
        <v>18.699936201885588</v>
      </c>
      <c r="V86" s="87">
        <f>+'C8,C10,C12'!V85/('C8,C10,C12'!V85+'C8,C10,C12'!V40+'C8,C10,C12'!V129)*100</f>
        <v>11.685001341561579</v>
      </c>
    </row>
    <row r="87" spans="1:26" ht="15" customHeight="1" thickBot="1" x14ac:dyDescent="0.3">
      <c r="A87" s="79" t="s">
        <v>57</v>
      </c>
      <c r="B87" s="90">
        <f>+[1]ABSOL!L83/([1]ABSOL!L40+[1]ABSOL!L83+[1]ABSOL!L126)*100</f>
        <v>21.399176954732511</v>
      </c>
      <c r="C87" s="90">
        <f>+'C8,C10,C12'!C86/('C8,C10,C12'!C86+'C8,C10,C12'!C41+'C8,C10,C12'!C130)*100</f>
        <v>20.574162679425836</v>
      </c>
      <c r="D87" s="90">
        <f>+'C8,C10,C12'!D86/('C8,C10,C12'!D86+'C8,C10,C12'!D41+'C8,C10,C12'!D130)*100</f>
        <v>19.195346582646629</v>
      </c>
      <c r="E87" s="90">
        <f>+'C8,C10,C12'!E86/('C8,C10,C12'!E86+'C8,C10,C12'!E41+'C8,C10,C12'!E130)*100</f>
        <v>14.67693624304664</v>
      </c>
      <c r="F87" s="90">
        <f>+'C8,C10,C12'!F86/('C8,C10,C12'!F86+'C8,C10,C12'!F41+'C8,C10,C12'!F130)*100</f>
        <v>18.307599759374373</v>
      </c>
      <c r="G87" s="90">
        <f>+'C8,C10,C12'!G86/('C8,C10,C12'!G86+'C8,C10,C12'!G41+'C8,C10,C12'!G130)*100</f>
        <v>20.791039551977601</v>
      </c>
      <c r="H87" s="90">
        <f>+'C8,C10,C12'!H86/('C8,C10,C12'!H86+'C8,C10,C12'!H41+'C8,C10,C12'!H130)*100</f>
        <v>23.271928342065234</v>
      </c>
      <c r="I87" s="90">
        <f>+'C8,C10,C12'!I86/('C8,C10,C12'!I86+'C8,C10,C12'!I41+'C8,C10,C12'!I130)*100</f>
        <v>18.139082509320797</v>
      </c>
      <c r="J87" s="90">
        <f>+'C8,C10,C12'!J86/('C8,C10,C12'!J86+'C8,C10,C12'!J41+'C8,C10,C12'!J130)*100</f>
        <v>19.2069017708491</v>
      </c>
      <c r="K87" s="90">
        <f>+'C8,C10,C12'!K86/('C8,C10,C12'!K86+'C8,C10,C12'!K41+'C8,C10,C12'!K130)*100</f>
        <v>19.485242691285496</v>
      </c>
      <c r="L87" s="90">
        <f>+'C8,C10,C12'!L86/('C8,C10,C12'!L86+'C8,C10,C12'!L41+'C8,C10,C12'!L130)*100</f>
        <v>13.987183059348007</v>
      </c>
      <c r="M87" s="90">
        <f>+'C8,C10,C12'!M86/('C8,C10,C12'!M86+'C8,C10,C12'!M41+'C8,C10,C12'!M130)*100</f>
        <v>15.637914944674044</v>
      </c>
      <c r="N87" s="90">
        <f>+'C8,C10,C12'!N86/('C8,C10,C12'!N86+'C8,C10,C12'!N41+'C8,C10,C12'!N130)*100</f>
        <v>18.423148393947439</v>
      </c>
      <c r="O87" s="90">
        <f>+'C8,C10,C12'!O86/('C8,C10,C12'!O86+'C8,C10,C12'!O41+'C8,C10,C12'!O130)*100</f>
        <v>17.059639389736478</v>
      </c>
      <c r="P87" s="90">
        <f>+'C8,C10,C12'!P86/('C8,C10,C12'!P86+'C8,C10,C12'!P41+'C8,C10,C12'!P130)*100</f>
        <v>15.500282645562466</v>
      </c>
      <c r="Q87" s="90">
        <f>+'C8,C10,C12'!Q86/('C8,C10,C12'!Q86+'C8,C10,C12'!Q41+'C8,C10,C12'!Q130)*100</f>
        <v>18.870698951083227</v>
      </c>
      <c r="R87" s="90">
        <f>+'C8,C10,C12'!R86/('C8,C10,C12'!R86+'C8,C10,C12'!R41+'C8,C10,C12'!R130)*100</f>
        <v>17.529510177525793</v>
      </c>
      <c r="S87" s="90">
        <f>+'C8,C10,C12'!S86/('C8,C10,C12'!S86+'C8,C10,C12'!S41+'C8,C10,C12'!S130)*100</f>
        <v>16.555839727195227</v>
      </c>
      <c r="T87" s="90">
        <f>+'C8,C10,C12'!T86/('C8,C10,C12'!T86+'C8,C10,C12'!T41+'C8,C10,C12'!T130)*100</f>
        <v>5.7939189189189184</v>
      </c>
      <c r="U87" s="90">
        <f>+'C8,C10,C12'!U86/('C8,C10,C12'!U86+'C8,C10,C12'!U41+'C8,C10,C12'!U130)*100</f>
        <v>10.207639879537171</v>
      </c>
      <c r="V87" s="90">
        <f>+'C8,C10,C12'!V86/('C8,C10,C12'!V86+'C8,C10,C12'!V41+'C8,C10,C12'!V130)*100</f>
        <v>0.7360443084098528</v>
      </c>
    </row>
    <row r="88" spans="1:26" ht="15" customHeight="1" x14ac:dyDescent="0.25">
      <c r="A88" s="375" t="s">
        <v>224</v>
      </c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262"/>
      <c r="T88" s="290"/>
      <c r="U88" s="304"/>
      <c r="V88" s="327"/>
    </row>
    <row r="89" spans="1:26" ht="15" customHeight="1" x14ac:dyDescent="0.25">
      <c r="A89" s="91"/>
    </row>
    <row r="90" spans="1:26" ht="15" customHeight="1" x14ac:dyDescent="0.25">
      <c r="A90" s="92"/>
    </row>
    <row r="91" spans="1:26" s="41" customFormat="1" ht="15" customHeight="1" x14ac:dyDescent="0.25">
      <c r="A91" s="273" t="s">
        <v>417</v>
      </c>
      <c r="B91" s="273"/>
      <c r="C91" s="273"/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9"/>
      <c r="X91"/>
      <c r="Y91"/>
      <c r="Z91" s="46"/>
    </row>
    <row r="92" spans="1:26" s="41" customFormat="1" ht="15" customHeight="1" x14ac:dyDescent="0.2">
      <c r="A92" s="273" t="s">
        <v>62</v>
      </c>
      <c r="B92" s="273"/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9"/>
      <c r="X92" s="372" t="s">
        <v>317</v>
      </c>
      <c r="Y92" s="372"/>
    </row>
    <row r="93" spans="1:26" s="41" customFormat="1" ht="15" customHeight="1" x14ac:dyDescent="0.2">
      <c r="A93" s="273" t="s">
        <v>234</v>
      </c>
      <c r="B93" s="273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  <c r="W93" s="30"/>
      <c r="X93" s="372"/>
      <c r="Y93" s="372"/>
    </row>
    <row r="94" spans="1:26" s="41" customFormat="1" ht="15" customHeight="1" x14ac:dyDescent="0.25">
      <c r="A94" s="273" t="s">
        <v>230</v>
      </c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</row>
    <row r="95" spans="1:26" s="41" customFormat="1" ht="15" customHeight="1" x14ac:dyDescent="0.25">
      <c r="A95" s="273" t="s">
        <v>480</v>
      </c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  <c r="R95" s="273"/>
      <c r="S95" s="273"/>
      <c r="T95" s="273"/>
      <c r="U95" s="273"/>
      <c r="V95" s="273"/>
    </row>
    <row r="96" spans="1:26" s="41" customFormat="1" ht="15" customHeight="1" x14ac:dyDescent="0.25">
      <c r="A96" s="275" t="s">
        <v>37</v>
      </c>
      <c r="B96" s="275"/>
      <c r="C96" s="275"/>
      <c r="D96" s="275"/>
      <c r="E96" s="275"/>
      <c r="F96" s="275"/>
      <c r="G96" s="275"/>
      <c r="H96" s="275"/>
      <c r="I96" s="275"/>
      <c r="J96" s="275"/>
      <c r="K96" s="275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</row>
    <row r="97" spans="1:22" ht="15" customHeight="1" thickBot="1" x14ac:dyDescent="0.3">
      <c r="A97" s="382"/>
      <c r="B97" s="382"/>
      <c r="C97" s="382"/>
      <c r="D97" s="382"/>
      <c r="E97" s="382"/>
      <c r="F97" s="382"/>
      <c r="G97" s="382"/>
      <c r="H97" s="382"/>
      <c r="I97" s="382"/>
      <c r="J97" s="382"/>
      <c r="K97" s="382"/>
      <c r="L97" s="382"/>
      <c r="M97" s="382"/>
      <c r="N97" s="382"/>
      <c r="O97" s="382"/>
      <c r="P97" s="382"/>
      <c r="Q97" s="382"/>
      <c r="R97" s="382"/>
      <c r="S97" s="266"/>
      <c r="T97" s="294"/>
      <c r="U97" s="308"/>
      <c r="V97" s="331"/>
    </row>
    <row r="98" spans="1:22" s="42" customFormat="1" ht="15" customHeight="1" thickBot="1" x14ac:dyDescent="0.3">
      <c r="A98" s="43" t="s">
        <v>228</v>
      </c>
      <c r="B98" s="44">
        <v>2000</v>
      </c>
      <c r="C98" s="44">
        <v>2001</v>
      </c>
      <c r="D98" s="44">
        <v>2002</v>
      </c>
      <c r="E98" s="44">
        <v>2003</v>
      </c>
      <c r="F98" s="44">
        <v>2004</v>
      </c>
      <c r="G98" s="44">
        <v>2005</v>
      </c>
      <c r="H98" s="44">
        <v>2006</v>
      </c>
      <c r="I98" s="44">
        <v>2007</v>
      </c>
      <c r="J98" s="44">
        <v>2008</v>
      </c>
      <c r="K98" s="44">
        <v>2009</v>
      </c>
      <c r="L98" s="44">
        <v>2010</v>
      </c>
      <c r="M98" s="44">
        <v>2011</v>
      </c>
      <c r="N98" s="44">
        <v>2012</v>
      </c>
      <c r="O98" s="44">
        <v>2013</v>
      </c>
      <c r="P98" s="44">
        <v>2014</v>
      </c>
      <c r="Q98" s="44">
        <v>2015</v>
      </c>
      <c r="R98" s="44">
        <v>2016</v>
      </c>
      <c r="S98" s="44">
        <v>2017</v>
      </c>
      <c r="T98" s="44">
        <v>2018</v>
      </c>
      <c r="U98" s="44">
        <v>2019</v>
      </c>
      <c r="V98" s="44">
        <v>2020</v>
      </c>
    </row>
    <row r="99" spans="1:22" s="84" customFormat="1" ht="15" customHeight="1" x14ac:dyDescent="0.25">
      <c r="A99" s="71"/>
    </row>
    <row r="100" spans="1:22" ht="15" customHeight="1" x14ac:dyDescent="0.25">
      <c r="A100" s="72" t="s">
        <v>19</v>
      </c>
      <c r="B100" s="85">
        <f>+[1]ABSOL!L95/([1]ABSOL!L9+[1]ABSOL!L52+[1]ABSOL!L95)*100</f>
        <v>10.944615399862245</v>
      </c>
      <c r="C100" s="85">
        <f>+'C8,C10,C12'!C99/('C8,C10,C12'!C99+'C8,C10,C12'!C55+'C8,C10,C12'!C10)*100</f>
        <v>12.135448529652132</v>
      </c>
      <c r="D100" s="85">
        <f>+'C8,C10,C12'!D99/('C8,C10,C12'!D99+'C8,C10,C12'!D55+'C8,C10,C12'!D10)*100</f>
        <v>12.373484170627194</v>
      </c>
      <c r="E100" s="85">
        <f>+'C8,C10,C12'!E99/('C8,C10,C12'!E99+'C8,C10,C12'!E55+'C8,C10,C12'!E10)*100</f>
        <v>11.711596151856833</v>
      </c>
      <c r="F100" s="85">
        <f>+'C8,C10,C12'!F99/('C8,C10,C12'!F99+'C8,C10,C12'!F55+'C8,C10,C12'!F10)*100</f>
        <v>12.288142445903548</v>
      </c>
      <c r="G100" s="85">
        <f>+'C8,C10,C12'!G99/('C8,C10,C12'!G99+'C8,C10,C12'!G55+'C8,C10,C12'!G10)*100</f>
        <v>13.281404482837504</v>
      </c>
      <c r="H100" s="85">
        <f>+'C8,C10,C12'!H99/('C8,C10,C12'!H99+'C8,C10,C12'!H55+'C8,C10,C12'!H10)*100</f>
        <v>14.582881329481308</v>
      </c>
      <c r="I100" s="85">
        <f>+'C8,C10,C12'!I99/('C8,C10,C12'!I99+'C8,C10,C12'!I55+'C8,C10,C12'!I10)*100</f>
        <v>14.260238801693554</v>
      </c>
      <c r="J100" s="85">
        <f>+'C8,C10,C12'!J99/('C8,C10,C12'!J99+'C8,C10,C12'!J55+'C8,C10,C12'!J10)*100</f>
        <v>5.9469839596355145</v>
      </c>
      <c r="K100" s="85">
        <f>+'C8,C10,C12'!K99/('C8,C10,C12'!K99+'C8,C10,C12'!K55+'C8,C10,C12'!K10)*100</f>
        <v>7.892451642315959</v>
      </c>
      <c r="L100" s="85">
        <f>+'C8,C10,C12'!L99/('C8,C10,C12'!L99+'C8,C10,C12'!L55+'C8,C10,C12'!L10)*100</f>
        <v>9.1224128950417587</v>
      </c>
      <c r="M100" s="85">
        <f>+'C8,C10,C12'!M99/('C8,C10,C12'!M99+'C8,C10,C12'!M55+'C8,C10,C12'!M10)*100</f>
        <v>8.5186566638985468</v>
      </c>
      <c r="N100" s="85">
        <f>+'C8,C10,C12'!N99/('C8,C10,C12'!N99+'C8,C10,C12'!N55+'C8,C10,C12'!N10)*100</f>
        <v>8.7084827136879444</v>
      </c>
      <c r="O100" s="85">
        <f>+'C8,C10,C12'!O99/('C8,C10,C12'!O99+'C8,C10,C12'!O55+'C8,C10,C12'!O10)*100</f>
        <v>9.0511154072916238</v>
      </c>
      <c r="P100" s="85">
        <f>+'C8,C10,C12'!P99/('C8,C10,C12'!P99+'C8,C10,C12'!P55+'C8,C10,C12'!P10)*100</f>
        <v>9.7441778287451584</v>
      </c>
      <c r="Q100" s="85">
        <f>+'C8,C10,C12'!Q99/('C8,C10,C12'!Q99+'C8,C10,C12'!Q55+'C8,C10,C12'!Q10)*100</f>
        <v>10.281948053247589</v>
      </c>
      <c r="R100" s="85">
        <f>+'C8,C10,C12'!R99/('C8,C10,C12'!R99+'C8,C10,C12'!R55+'C8,C10,C12'!R10)*100</f>
        <v>10.015765494943016</v>
      </c>
      <c r="S100" s="85">
        <f>+'C8,C10,C12'!S99/('C8,C10,C12'!S99+'C8,C10,C12'!S55+'C8,C10,C12'!S10)*100</f>
        <v>9.460514734592044</v>
      </c>
      <c r="T100" s="85">
        <f>+'C8,C10,C12'!T99/('C8,C10,C12'!T99+'C8,C10,C12'!T55+'C8,C10,C12'!T10)*100</f>
        <v>1.9326347932241822E-3</v>
      </c>
      <c r="U100" s="85">
        <f>+'C8,C10,C12'!U99/('C8,C10,C12'!U99+'C8,C10,C12'!U55+'C8,C10,C12'!U10)*100</f>
        <v>0</v>
      </c>
      <c r="V100" s="85">
        <f>+'C8,C10,C12'!V99/('C8,C10,C12'!V99+'C8,C10,C12'!V55+'C8,C10,C12'!V10)*100</f>
        <v>0</v>
      </c>
    </row>
    <row r="101" spans="1:22" ht="15" customHeight="1" x14ac:dyDescent="0.25">
      <c r="A101" s="69" t="s">
        <v>50</v>
      </c>
      <c r="B101" s="86">
        <f>+[1]ABSOL!L96/([1]ABSOL!L10+[1]ABSOL!L53+[1]ABSOL!L96)*100</f>
        <v>12.170822450237985</v>
      </c>
      <c r="C101" s="86">
        <f>+'C8,C10,C12'!C100/('C8,C10,C12'!C100+'C8,C10,C12'!C56+'C8,C10,C12'!C11)*100</f>
        <v>12.957049123136583</v>
      </c>
      <c r="D101" s="86">
        <f>+'C8,C10,C12'!D100/('C8,C10,C12'!D100+'C8,C10,C12'!D56+'C8,C10,C12'!D11)*100</f>
        <v>13.376740212417559</v>
      </c>
      <c r="E101" s="86">
        <f>+'C8,C10,C12'!E100/('C8,C10,C12'!E100+'C8,C10,C12'!E56+'C8,C10,C12'!E11)*100</f>
        <v>12.942416640165835</v>
      </c>
      <c r="F101" s="86">
        <f>+'C8,C10,C12'!F100/('C8,C10,C12'!F100+'C8,C10,C12'!F56+'C8,C10,C12'!F11)*100</f>
        <v>13.167778077211976</v>
      </c>
      <c r="G101" s="86">
        <f>+'C8,C10,C12'!G100/('C8,C10,C12'!G100+'C8,C10,C12'!G56+'C8,C10,C12'!G11)*100</f>
        <v>14.318174223944933</v>
      </c>
      <c r="H101" s="86">
        <f>+'C8,C10,C12'!H100/('C8,C10,C12'!H100+'C8,C10,C12'!H56+'C8,C10,C12'!H11)*100</f>
        <v>16.086656808352142</v>
      </c>
      <c r="I101" s="86">
        <f>+'C8,C10,C12'!I100/('C8,C10,C12'!I100+'C8,C10,C12'!I56+'C8,C10,C12'!I11)*100</f>
        <v>15.66131189952349</v>
      </c>
      <c r="J101" s="86">
        <f>+'C8,C10,C12'!J100/('C8,C10,C12'!J100+'C8,C10,C12'!J56+'C8,C10,C12'!J11)*100</f>
        <v>6.0468363829810814</v>
      </c>
      <c r="K101" s="86">
        <f>+'C8,C10,C12'!K100/('C8,C10,C12'!K100+'C8,C10,C12'!K56+'C8,C10,C12'!K11)*100</f>
        <v>8.6111185748448289</v>
      </c>
      <c r="L101" s="86">
        <f>+'C8,C10,C12'!L100/('C8,C10,C12'!L100+'C8,C10,C12'!L56+'C8,C10,C12'!L11)*100</f>
        <v>9.8002699337720625</v>
      </c>
      <c r="M101" s="86">
        <f>+'C8,C10,C12'!M100/('C8,C10,C12'!M100+'C8,C10,C12'!M56+'C8,C10,C12'!M11)*100</f>
        <v>9.3702092396933914</v>
      </c>
      <c r="N101" s="86">
        <f>+'C8,C10,C12'!N100/('C8,C10,C12'!N100+'C8,C10,C12'!N56+'C8,C10,C12'!N11)*100</f>
        <v>9.4287652576651748</v>
      </c>
      <c r="O101" s="86">
        <f>+'C8,C10,C12'!O100/('C8,C10,C12'!O100+'C8,C10,C12'!O56+'C8,C10,C12'!O11)*100</f>
        <v>9.8444758634619269</v>
      </c>
      <c r="P101" s="86">
        <f>+'C8,C10,C12'!P100/('C8,C10,C12'!P100+'C8,C10,C12'!P56+'C8,C10,C12'!P11)*100</f>
        <v>11.168341270907671</v>
      </c>
      <c r="Q101" s="86">
        <f>+'C8,C10,C12'!Q100/('C8,C10,C12'!Q100+'C8,C10,C12'!Q56+'C8,C10,C12'!Q11)*100</f>
        <v>11.52155154702716</v>
      </c>
      <c r="R101" s="86">
        <f>+'C8,C10,C12'!R100/('C8,C10,C12'!R100+'C8,C10,C12'!R56+'C8,C10,C12'!R11)*100</f>
        <v>11.210106175243828</v>
      </c>
      <c r="S101" s="86">
        <f>+'C8,C10,C12'!S100/('C8,C10,C12'!S100+'C8,C10,C12'!S56+'C8,C10,C12'!S11)*100</f>
        <v>10.483891643549734</v>
      </c>
      <c r="T101" s="86">
        <f>+'C8,C10,C12'!T100/('C8,C10,C12'!T100+'C8,C10,C12'!T56+'C8,C10,C12'!T11)*100</f>
        <v>9.925410539793453E-4</v>
      </c>
      <c r="U101" s="86">
        <f>+'C8,C10,C12'!U100/('C8,C10,C12'!U100+'C8,C10,C12'!U56+'C8,C10,C12'!U11)*100</f>
        <v>0</v>
      </c>
      <c r="V101" s="86">
        <f>+'C8,C10,C12'!V100/('C8,C10,C12'!V100+'C8,C10,C12'!V56+'C8,C10,C12'!V11)*100</f>
        <v>0</v>
      </c>
    </row>
    <row r="102" spans="1:22" ht="15" customHeight="1" x14ac:dyDescent="0.25">
      <c r="A102" s="69" t="s">
        <v>51</v>
      </c>
      <c r="B102" s="87">
        <f>+[1]ABSOL!L97/([1]ABSOL!L11+[1]ABSOL!L54+[1]ABSOL!L97)*100</f>
        <v>17.943887842365847</v>
      </c>
      <c r="C102" s="87">
        <f>+'C8,C10,C12'!C101/('C8,C10,C12'!C101+'C8,C10,C12'!C57+'C8,C10,C12'!C12)*100</f>
        <v>18.757336254793021</v>
      </c>
      <c r="D102" s="87">
        <f>+'C8,C10,C12'!D101/('C8,C10,C12'!D101+'C8,C10,C12'!D57+'C8,C10,C12'!D12)*100</f>
        <v>19.1944917450211</v>
      </c>
      <c r="E102" s="87">
        <f>+'C8,C10,C12'!E101/('C8,C10,C12'!E101+'C8,C10,C12'!E57+'C8,C10,C12'!E12)*100</f>
        <v>18.868645513476629</v>
      </c>
      <c r="F102" s="87">
        <f>+'C8,C10,C12'!F101/('C8,C10,C12'!F101+'C8,C10,C12'!F57+'C8,C10,C12'!F12)*100</f>
        <v>18.148971650917176</v>
      </c>
      <c r="G102" s="87">
        <f>+'C8,C10,C12'!G101/('C8,C10,C12'!G101+'C8,C10,C12'!G57+'C8,C10,C12'!G12)*100</f>
        <v>19.039160384010415</v>
      </c>
      <c r="H102" s="87">
        <f>+'C8,C10,C12'!H101/('C8,C10,C12'!H101+'C8,C10,C12'!H57+'C8,C10,C12'!H12)*100</f>
        <v>19.976515683204667</v>
      </c>
      <c r="I102" s="87">
        <f>+'C8,C10,C12'!I101/('C8,C10,C12'!I101+'C8,C10,C12'!I57+'C8,C10,C12'!I12)*100</f>
        <v>19.747511729449734</v>
      </c>
      <c r="J102" s="87">
        <f>+'C8,C10,C12'!J101/('C8,C10,C12'!J101+'C8,C10,C12'!J57+'C8,C10,C12'!J12)*100</f>
        <v>8.1941967904036304</v>
      </c>
      <c r="K102" s="87">
        <f>+'C8,C10,C12'!K101/('C8,C10,C12'!K101+'C8,C10,C12'!K57+'C8,C10,C12'!K12)*100</f>
        <v>10.936438241597408</v>
      </c>
      <c r="L102" s="87">
        <f>+'C8,C10,C12'!L101/('C8,C10,C12'!L101+'C8,C10,C12'!L57+'C8,C10,C12'!L12)*100</f>
        <v>11.819474326551669</v>
      </c>
      <c r="M102" s="87">
        <f>+'C8,C10,C12'!M101/('C8,C10,C12'!M101+'C8,C10,C12'!M57+'C8,C10,C12'!M12)*100</f>
        <v>11.699049709425585</v>
      </c>
      <c r="N102" s="87">
        <f>+'C8,C10,C12'!N101/('C8,C10,C12'!N101+'C8,C10,C12'!N57+'C8,C10,C12'!N12)*100</f>
        <v>11.48480979111957</v>
      </c>
      <c r="O102" s="87">
        <f>+'C8,C10,C12'!O101/('C8,C10,C12'!O101+'C8,C10,C12'!O57+'C8,C10,C12'!O12)*100</f>
        <v>11.600570827700166</v>
      </c>
      <c r="P102" s="87">
        <f>+'C8,C10,C12'!P101/('C8,C10,C12'!P101+'C8,C10,C12'!P57+'C8,C10,C12'!P12)*100</f>
        <v>14.474652889893443</v>
      </c>
      <c r="Q102" s="87">
        <f>+'C8,C10,C12'!Q101/('C8,C10,C12'!Q101+'C8,C10,C12'!Q57+'C8,C10,C12'!Q12)*100</f>
        <v>14.435374511420138</v>
      </c>
      <c r="R102" s="87">
        <f>+'C8,C10,C12'!R101/('C8,C10,C12'!R101+'C8,C10,C12'!R57+'C8,C10,C12'!R12)*100</f>
        <v>14.017683279827379</v>
      </c>
      <c r="S102" s="87">
        <f>+'C8,C10,C12'!S101/('C8,C10,C12'!S101+'C8,C10,C12'!S57+'C8,C10,C12'!S12)*100</f>
        <v>13.107540238390994</v>
      </c>
      <c r="T102" s="87">
        <f>+'C8,C10,C12'!T101/('C8,C10,C12'!T101+'C8,C10,C12'!T57+'C8,C10,C12'!T12)*100</f>
        <v>0</v>
      </c>
      <c r="U102" s="87">
        <f>+'C8,C10,C12'!U101/('C8,C10,C12'!U101+'C8,C10,C12'!U57+'C8,C10,C12'!U12)*100</f>
        <v>0</v>
      </c>
      <c r="V102" s="87">
        <f>+'C8,C10,C12'!V101/('C8,C10,C12'!V101+'C8,C10,C12'!V57+'C8,C10,C12'!V12)*100</f>
        <v>0</v>
      </c>
    </row>
    <row r="103" spans="1:22" ht="15" customHeight="1" x14ac:dyDescent="0.25">
      <c r="A103" s="69" t="s">
        <v>52</v>
      </c>
      <c r="B103" s="87">
        <f>+[1]ABSOL!L98/([1]ABSOL!L12+[1]ABSOL!L55+[1]ABSOL!L98)*100</f>
        <v>12.444378206902424</v>
      </c>
      <c r="C103" s="87">
        <f>+'C8,C10,C12'!C102/('C8,C10,C12'!C102+'C8,C10,C12'!C58+'C8,C10,C12'!C13)*100</f>
        <v>12.340127685748827</v>
      </c>
      <c r="D103" s="87">
        <f>+'C8,C10,C12'!D102/('C8,C10,C12'!D102+'C8,C10,C12'!D58+'C8,C10,C12'!D13)*100</f>
        <v>12.007649739583332</v>
      </c>
      <c r="E103" s="87">
        <f>+'C8,C10,C12'!E102/('C8,C10,C12'!E102+'C8,C10,C12'!E58+'C8,C10,C12'!E13)*100</f>
        <v>11.193226400978084</v>
      </c>
      <c r="F103" s="87">
        <f>+'C8,C10,C12'!F102/('C8,C10,C12'!F102+'C8,C10,C12'!F58+'C8,C10,C12'!F13)*100</f>
        <v>12.956484489344234</v>
      </c>
      <c r="G103" s="87">
        <f>+'C8,C10,C12'!G102/('C8,C10,C12'!G102+'C8,C10,C12'!G58+'C8,C10,C12'!G13)*100</f>
        <v>15.053125599734807</v>
      </c>
      <c r="H103" s="87">
        <f>+'C8,C10,C12'!H102/('C8,C10,C12'!H102+'C8,C10,C12'!H58+'C8,C10,C12'!H13)*100</f>
        <v>15.709384113913194</v>
      </c>
      <c r="I103" s="87">
        <f>+'C8,C10,C12'!I102/('C8,C10,C12'!I102+'C8,C10,C12'!I58+'C8,C10,C12'!I13)*100</f>
        <v>15.709662662442181</v>
      </c>
      <c r="J103" s="87">
        <f>+'C8,C10,C12'!J102/('C8,C10,C12'!J102+'C8,C10,C12'!J58+'C8,C10,C12'!J13)*100</f>
        <v>5.862134153676938</v>
      </c>
      <c r="K103" s="87">
        <f>+'C8,C10,C12'!K102/('C8,C10,C12'!K102+'C8,C10,C12'!K58+'C8,C10,C12'!K13)*100</f>
        <v>8.64300071429758</v>
      </c>
      <c r="L103" s="87">
        <f>+'C8,C10,C12'!L102/('C8,C10,C12'!L102+'C8,C10,C12'!L58+'C8,C10,C12'!L13)*100</f>
        <v>10.163354117952714</v>
      </c>
      <c r="M103" s="87">
        <f>+'C8,C10,C12'!M102/('C8,C10,C12'!M102+'C8,C10,C12'!M58+'C8,C10,C12'!M13)*100</f>
        <v>9.2115497563376039</v>
      </c>
      <c r="N103" s="87">
        <f>+'C8,C10,C12'!N102/('C8,C10,C12'!N102+'C8,C10,C12'!N58+'C8,C10,C12'!N13)*100</f>
        <v>9.764520688768954</v>
      </c>
      <c r="O103" s="87">
        <f>+'C8,C10,C12'!O102/('C8,C10,C12'!O102+'C8,C10,C12'!O58+'C8,C10,C12'!O13)*100</f>
        <v>10.663592803543983</v>
      </c>
      <c r="P103" s="87">
        <f>+'C8,C10,C12'!P102/('C8,C10,C12'!P102+'C8,C10,C12'!P58+'C8,C10,C12'!P13)*100</f>
        <v>11.520265761022705</v>
      </c>
      <c r="Q103" s="87">
        <f>+'C8,C10,C12'!Q102/('C8,C10,C12'!Q102+'C8,C10,C12'!Q58+'C8,C10,C12'!Q13)*100</f>
        <v>12.320131128938202</v>
      </c>
      <c r="R103" s="87">
        <f>+'C8,C10,C12'!R102/('C8,C10,C12'!R102+'C8,C10,C12'!R58+'C8,C10,C12'!R13)*100</f>
        <v>11.655126413416339</v>
      </c>
      <c r="S103" s="87">
        <f>+'C8,C10,C12'!S102/('C8,C10,C12'!S102+'C8,C10,C12'!S58+'C8,C10,C12'!S13)*100</f>
        <v>11.225854040846434</v>
      </c>
      <c r="T103" s="87">
        <f>+'C8,C10,C12'!T102/('C8,C10,C12'!T102+'C8,C10,C12'!T58+'C8,C10,C12'!T13)*100</f>
        <v>1.5001725198397816E-3</v>
      </c>
      <c r="U103" s="87">
        <f>+'C8,C10,C12'!U102/('C8,C10,C12'!U102+'C8,C10,C12'!U58+'C8,C10,C12'!U13)*100</f>
        <v>0</v>
      </c>
      <c r="V103" s="87">
        <f>+'C8,C10,C12'!V102/('C8,C10,C12'!V102+'C8,C10,C12'!V58+'C8,C10,C12'!V13)*100</f>
        <v>0</v>
      </c>
    </row>
    <row r="104" spans="1:22" ht="15" customHeight="1" x14ac:dyDescent="0.25">
      <c r="A104" s="69" t="s">
        <v>53</v>
      </c>
      <c r="B104" s="87">
        <f>+[1]ABSOL!L99/([1]ABSOL!L13+[1]ABSOL!L56+[1]ABSOL!L99)*100</f>
        <v>2.5627992830582382</v>
      </c>
      <c r="C104" s="87">
        <f>+'C8,C10,C12'!C103/('C8,C10,C12'!C103+'C8,C10,C12'!C59+'C8,C10,C12'!C14)*100</f>
        <v>3.9724297590234667</v>
      </c>
      <c r="D104" s="87">
        <f>+'C8,C10,C12'!D103/('C8,C10,C12'!D103+'C8,C10,C12'!D59+'C8,C10,C12'!D14)*100</f>
        <v>4.7673188789000527</v>
      </c>
      <c r="E104" s="87">
        <f>+'C8,C10,C12'!E103/('C8,C10,C12'!E103+'C8,C10,C12'!E59+'C8,C10,C12'!E14)*100</f>
        <v>4.8334531512101604</v>
      </c>
      <c r="F104" s="87">
        <f>+'C8,C10,C12'!F103/('C8,C10,C12'!F103+'C8,C10,C12'!F59+'C8,C10,C12'!F14)*100</f>
        <v>5.7004976624943451</v>
      </c>
      <c r="G104" s="87">
        <f>+'C8,C10,C12'!G103/('C8,C10,C12'!G103+'C8,C10,C12'!G59+'C8,C10,C12'!G14)*100</f>
        <v>6.2704909582036006</v>
      </c>
      <c r="H104" s="87">
        <f>+'C8,C10,C12'!H103/('C8,C10,C12'!H103+'C8,C10,C12'!H59+'C8,C10,C12'!H14)*100</f>
        <v>10.482105263157896</v>
      </c>
      <c r="I104" s="87">
        <f>+'C8,C10,C12'!I103/('C8,C10,C12'!I103+'C8,C10,C12'!I59+'C8,C10,C12'!I14)*100</f>
        <v>9.3411730485549853</v>
      </c>
      <c r="J104" s="87">
        <f>+'C8,C10,C12'!J103/('C8,C10,C12'!J103+'C8,C10,C12'!J59+'C8,C10,C12'!J14)*100</f>
        <v>2.9745248015256101</v>
      </c>
      <c r="K104" s="87">
        <f>+'C8,C10,C12'!K103/('C8,C10,C12'!K103+'C8,C10,C12'!K59+'C8,C10,C12'!K14)*100</f>
        <v>4.967383817511446</v>
      </c>
      <c r="L104" s="87">
        <f>+'C8,C10,C12'!L103/('C8,C10,C12'!L103+'C8,C10,C12'!L59+'C8,C10,C12'!L14)*100</f>
        <v>6.1503144026349936</v>
      </c>
      <c r="M104" s="87">
        <f>+'C8,C10,C12'!M103/('C8,C10,C12'!M103+'C8,C10,C12'!M59+'C8,C10,C12'!M14)*100</f>
        <v>5.8280056917249539</v>
      </c>
      <c r="N104" s="87">
        <f>+'C8,C10,C12'!N103/('C8,C10,C12'!N103+'C8,C10,C12'!N59+'C8,C10,C12'!N14)*100</f>
        <v>5.6558813682821638</v>
      </c>
      <c r="O104" s="87">
        <f>+'C8,C10,C12'!O103/('C8,C10,C12'!O103+'C8,C10,C12'!O59+'C8,C10,C12'!O14)*100</f>
        <v>6.0861170110059852</v>
      </c>
      <c r="P104" s="87">
        <f>+'C8,C10,C12'!P103/('C8,C10,C12'!P103+'C8,C10,C12'!P59+'C8,C10,C12'!P14)*100</f>
        <v>6.1812476599689781</v>
      </c>
      <c r="Q104" s="87">
        <f>+'C8,C10,C12'!Q103/('C8,C10,C12'!Q103+'C8,C10,C12'!Q59+'C8,C10,C12'!Q14)*100</f>
        <v>6.7054561030894719</v>
      </c>
      <c r="R104" s="87">
        <f>+'C8,C10,C12'!R103/('C8,C10,C12'!R103+'C8,C10,C12'!R59+'C8,C10,C12'!R14)*100</f>
        <v>6.6611392715144433</v>
      </c>
      <c r="S104" s="87">
        <f>+'C8,C10,C12'!S103/('C8,C10,C12'!S103+'C8,C10,C12'!S59+'C8,C10,C12'!S14)*100</f>
        <v>5.9363254477116962</v>
      </c>
      <c r="T104" s="87">
        <f>+'C8,C10,C12'!T103/('C8,C10,C12'!T103+'C8,C10,C12'!T59+'C8,C10,C12'!T14)*100</f>
        <v>1.7390094602114637E-3</v>
      </c>
      <c r="U104" s="87">
        <f>+'C8,C10,C12'!U103/('C8,C10,C12'!U103+'C8,C10,C12'!U59+'C8,C10,C12'!U14)*100</f>
        <v>0</v>
      </c>
      <c r="V104" s="87">
        <f>+'C8,C10,C12'!V103/('C8,C10,C12'!V103+'C8,C10,C12'!V59+'C8,C10,C12'!V14)*100</f>
        <v>0</v>
      </c>
    </row>
    <row r="105" spans="1:22" ht="15" customHeight="1" x14ac:dyDescent="0.25">
      <c r="A105" s="70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1:22" ht="15" customHeight="1" x14ac:dyDescent="0.25">
      <c r="A106" s="78" t="s">
        <v>54</v>
      </c>
      <c r="B106" s="86">
        <f>+[1]ABSOL!L101/([1]ABSOL!L15+[1]ABSOL!L58+[1]ABSOL!L101)*100</f>
        <v>7.8649730294066469</v>
      </c>
      <c r="C106" s="86">
        <f>+'C8,C10,C12'!C105/('C8,C10,C12'!C105+'C8,C10,C12'!C61+'C8,C10,C12'!C16)*100</f>
        <v>10.253691667050816</v>
      </c>
      <c r="D106" s="86">
        <f>+'C8,C10,C12'!D105/('C8,C10,C12'!D105+'C8,C10,C12'!D61+'C8,C10,C12'!D16)*100</f>
        <v>10.090432426063391</v>
      </c>
      <c r="E106" s="86">
        <f>+'C8,C10,C12'!E105/('C8,C10,C12'!E105+'C8,C10,C12'!E61+'C8,C10,C12'!E16)*100</f>
        <v>8.8035175110270085</v>
      </c>
      <c r="F106" s="86">
        <f>+'C8,C10,C12'!F105/('C8,C10,C12'!F105+'C8,C10,C12'!F61+'C8,C10,C12'!F16)*100</f>
        <v>10.184690057998438</v>
      </c>
      <c r="G106" s="86">
        <f>+'C8,C10,C12'!G105/('C8,C10,C12'!G105+'C8,C10,C12'!G61+'C8,C10,C12'!G16)*100</f>
        <v>10.905494225001595</v>
      </c>
      <c r="H106" s="86">
        <f>+'C8,C10,C12'!H105/('C8,C10,C12'!H105+'C8,C10,C12'!H61+'C8,C10,C12'!H16)*100</f>
        <v>11.317406472952909</v>
      </c>
      <c r="I106" s="86">
        <f>+'C8,C10,C12'!I105/('C8,C10,C12'!I105+'C8,C10,C12'!I61+'C8,C10,C12'!I16)*100</f>
        <v>11.255231613767592</v>
      </c>
      <c r="J106" s="86">
        <f>+'C8,C10,C12'!J105/('C8,C10,C12'!J105+'C8,C10,C12'!J61+'C8,C10,C12'!J16)*100</f>
        <v>5.7352975728953739</v>
      </c>
      <c r="K106" s="86">
        <f>+'C8,C10,C12'!K105/('C8,C10,C12'!K105+'C8,C10,C12'!K61+'C8,C10,C12'!K16)*100</f>
        <v>6.4113497170323273</v>
      </c>
      <c r="L106" s="86">
        <f>+'C8,C10,C12'!L105/('C8,C10,C12'!L105+'C8,C10,C12'!L61+'C8,C10,C12'!L16)*100</f>
        <v>7.699403683326195</v>
      </c>
      <c r="M106" s="86">
        <f>+'C8,C10,C12'!M105/('C8,C10,C12'!M105+'C8,C10,C12'!M61+'C8,C10,C12'!M16)*100</f>
        <v>6.714009746674277</v>
      </c>
      <c r="N106" s="86">
        <f>+'C8,C10,C12'!N105/('C8,C10,C12'!N105+'C8,C10,C12'!N61+'C8,C10,C12'!N16)*100</f>
        <v>7.156205342420578</v>
      </c>
      <c r="O106" s="86">
        <f>+'C8,C10,C12'!O105/('C8,C10,C12'!O105+'C8,C10,C12'!O61+'C8,C10,C12'!O16)*100</f>
        <v>7.374162148315758</v>
      </c>
      <c r="P106" s="86">
        <f>+'C8,C10,C12'!P105/('C8,C10,C12'!P105+'C8,C10,C12'!P61+'C8,C10,C12'!P16)*100</f>
        <v>6.854419323242217</v>
      </c>
      <c r="Q106" s="86">
        <f>+'C8,C10,C12'!Q105/('C8,C10,C12'!Q105+'C8,C10,C12'!Q61+'C8,C10,C12'!Q16)*100</f>
        <v>7.9858435368324914</v>
      </c>
      <c r="R106" s="86">
        <f>+'C8,C10,C12'!R105/('C8,C10,C12'!R105+'C8,C10,C12'!R61+'C8,C10,C12'!R16)*100</f>
        <v>7.8791209814899341</v>
      </c>
      <c r="S106" s="86">
        <f>+'C8,C10,C12'!S105/('C8,C10,C12'!S105+'C8,C10,C12'!S61+'C8,C10,C12'!S16)*100</f>
        <v>7.5985857021578296</v>
      </c>
      <c r="T106" s="86">
        <f>+'C8,C10,C12'!T105/('C8,C10,C12'!T105+'C8,C10,C12'!T61+'C8,C10,C12'!T16)*100</f>
        <v>3.6712741156818469E-3</v>
      </c>
      <c r="U106" s="86">
        <f>+'C8,C10,C12'!U105/('C8,C10,C12'!U105+'C8,C10,C12'!U61+'C8,C10,C12'!U16)*100</f>
        <v>0</v>
      </c>
      <c r="V106" s="86">
        <f>+'C8,C10,C12'!V105/('C8,C10,C12'!V105+'C8,C10,C12'!V61+'C8,C10,C12'!V16)*100</f>
        <v>0</v>
      </c>
    </row>
    <row r="107" spans="1:22" ht="15" customHeight="1" x14ac:dyDescent="0.25">
      <c r="A107" s="78" t="s">
        <v>55</v>
      </c>
      <c r="B107" s="87">
        <f>+[1]ABSOL!L102/([1]ABSOL!L16+[1]ABSOL!L59+[1]ABSOL!L102)*100</f>
        <v>12.382843009632909</v>
      </c>
      <c r="C107" s="87">
        <f>+'C8,C10,C12'!C106/('C8,C10,C12'!C106+'C8,C10,C12'!C62+'C8,C10,C12'!C17)*100</f>
        <v>15.928243637880685</v>
      </c>
      <c r="D107" s="87">
        <f>+'C8,C10,C12'!D106/('C8,C10,C12'!D106+'C8,C10,C12'!D62+'C8,C10,C12'!D17)*100</f>
        <v>15.653740141363972</v>
      </c>
      <c r="E107" s="87">
        <f>+'C8,C10,C12'!E106/('C8,C10,C12'!E106+'C8,C10,C12'!E62+'C8,C10,C12'!E17)*100</f>
        <v>14.129569692789303</v>
      </c>
      <c r="F107" s="87">
        <f>+'C8,C10,C12'!F106/('C8,C10,C12'!F106+'C8,C10,C12'!F62+'C8,C10,C12'!F17)*100</f>
        <v>15.248587129202804</v>
      </c>
      <c r="G107" s="87">
        <f>+'C8,C10,C12'!G106/('C8,C10,C12'!G106+'C8,C10,C12'!G62+'C8,C10,C12'!G17)*100</f>
        <v>16.545041272879534</v>
      </c>
      <c r="H107" s="87">
        <f>+'C8,C10,C12'!H106/('C8,C10,C12'!H106+'C8,C10,C12'!H62+'C8,C10,C12'!H17)*100</f>
        <v>17.211319236443291</v>
      </c>
      <c r="I107" s="87">
        <f>+'C8,C10,C12'!I106/('C8,C10,C12'!I106+'C8,C10,C12'!I62+'C8,C10,C12'!I17)*100</f>
        <v>17.140838006656637</v>
      </c>
      <c r="J107" s="87">
        <f>+'C8,C10,C12'!J106/('C8,C10,C12'!J106+'C8,C10,C12'!J62+'C8,C10,C12'!J17)*100</f>
        <v>8.2179623713170038</v>
      </c>
      <c r="K107" s="87">
        <f>+'C8,C10,C12'!K106/('C8,C10,C12'!K106+'C8,C10,C12'!K62+'C8,C10,C12'!K17)*100</f>
        <v>9.3895714011965854</v>
      </c>
      <c r="L107" s="87">
        <f>+'C8,C10,C12'!L106/('C8,C10,C12'!L106+'C8,C10,C12'!L62+'C8,C10,C12'!L17)*100</f>
        <v>10.869842891812493</v>
      </c>
      <c r="M107" s="87">
        <f>+'C8,C10,C12'!M106/('C8,C10,C12'!M106+'C8,C10,C12'!M62+'C8,C10,C12'!M17)*100</f>
        <v>9.7817248020543541</v>
      </c>
      <c r="N107" s="87">
        <f>+'C8,C10,C12'!N106/('C8,C10,C12'!N106+'C8,C10,C12'!N62+'C8,C10,C12'!N17)*100</f>
        <v>10.771153390360045</v>
      </c>
      <c r="O107" s="87">
        <f>+'C8,C10,C12'!O106/('C8,C10,C12'!O106+'C8,C10,C12'!O62+'C8,C10,C12'!O17)*100</f>
        <v>10.88249410488095</v>
      </c>
      <c r="P107" s="87">
        <f>+'C8,C10,C12'!P106/('C8,C10,C12'!P106+'C8,C10,C12'!P62+'C8,C10,C12'!P17)*100</f>
        <v>10.765645540373662</v>
      </c>
      <c r="Q107" s="87">
        <f>+'C8,C10,C12'!Q106/('C8,C10,C12'!Q106+'C8,C10,C12'!Q62+'C8,C10,C12'!Q17)*100</f>
        <v>11.53411870977455</v>
      </c>
      <c r="R107" s="87">
        <f>+'C8,C10,C12'!R106/('C8,C10,C12'!R106+'C8,C10,C12'!R62+'C8,C10,C12'!R17)*100</f>
        <v>12.11589940806093</v>
      </c>
      <c r="S107" s="87">
        <f>+'C8,C10,C12'!S106/('C8,C10,C12'!S106+'C8,C10,C12'!S62+'C8,C10,C12'!S17)*100</f>
        <v>11.630033067496596</v>
      </c>
      <c r="T107" s="87">
        <f>+'C8,C10,C12'!T106/('C8,C10,C12'!T106+'C8,C10,C12'!T62+'C8,C10,C12'!T17)*100</f>
        <v>7.4528143690261043E-3</v>
      </c>
      <c r="U107" s="87">
        <f>+'C8,C10,C12'!U106/('C8,C10,C12'!U106+'C8,C10,C12'!U62+'C8,C10,C12'!U17)*100</f>
        <v>0</v>
      </c>
      <c r="V107" s="87">
        <f>+'C8,C10,C12'!V106/('C8,C10,C12'!V106+'C8,C10,C12'!V62+'C8,C10,C12'!V17)*100</f>
        <v>0</v>
      </c>
    </row>
    <row r="108" spans="1:22" ht="15" customHeight="1" x14ac:dyDescent="0.25">
      <c r="A108" s="78" t="s">
        <v>56</v>
      </c>
      <c r="B108" s="87">
        <f>+[1]ABSOL!L103/([1]ABSOL!L17+[1]ABSOL!L60+[1]ABSOL!L103)*100</f>
        <v>2.8430430605293036</v>
      </c>
      <c r="C108" s="87">
        <f>+'C8,C10,C12'!C107/('C8,C10,C12'!C107+'C8,C10,C12'!C63+'C8,C10,C12'!C18)*100</f>
        <v>3.4955503888398942</v>
      </c>
      <c r="D108" s="87">
        <f>+'C8,C10,C12'!D107/('C8,C10,C12'!D107+'C8,C10,C12'!D63+'C8,C10,C12'!D18)*100</f>
        <v>3.7918903906683945</v>
      </c>
      <c r="E108" s="87">
        <f>+'C8,C10,C12'!E107/('C8,C10,C12'!E107+'C8,C10,C12'!E63+'C8,C10,C12'!E18)*100</f>
        <v>3.0952869553321021</v>
      </c>
      <c r="F108" s="87">
        <f>+'C8,C10,C12'!F107/('C8,C10,C12'!F107+'C8,C10,C12'!F63+'C8,C10,C12'!F18)*100</f>
        <v>4.7334058759521218</v>
      </c>
      <c r="G108" s="87">
        <f>+'C8,C10,C12'!G107/('C8,C10,C12'!G107+'C8,C10,C12'!G63+'C8,C10,C12'!G18)*100</f>
        <v>4.7049598118016078</v>
      </c>
      <c r="H108" s="87">
        <f>+'C8,C10,C12'!H107/('C8,C10,C12'!H107+'C8,C10,C12'!H63+'C8,C10,C12'!H18)*100</f>
        <v>4.7276817798331408</v>
      </c>
      <c r="I108" s="87">
        <f>+'C8,C10,C12'!I107/('C8,C10,C12'!I107+'C8,C10,C12'!I63+'C8,C10,C12'!I18)*100</f>
        <v>5.2750410509031198</v>
      </c>
      <c r="J108" s="87">
        <f>+'C8,C10,C12'!J107/('C8,C10,C12'!J107+'C8,C10,C12'!J63+'C8,C10,C12'!J18)*100</f>
        <v>3.0689997891756771</v>
      </c>
      <c r="K108" s="87">
        <f>+'C8,C10,C12'!K107/('C8,C10,C12'!K107+'C8,C10,C12'!K63+'C8,C10,C12'!K18)*100</f>
        <v>3.5753130490559726</v>
      </c>
      <c r="L108" s="87">
        <f>+'C8,C10,C12'!L107/('C8,C10,C12'!L107+'C8,C10,C12'!L63+'C8,C10,C12'!L18)*100</f>
        <v>4.9210770659238623</v>
      </c>
      <c r="M108" s="87">
        <f>+'C8,C10,C12'!M107/('C8,C10,C12'!M107+'C8,C10,C12'!M63+'C8,C10,C12'!M18)*100</f>
        <v>3.7297946701616422</v>
      </c>
      <c r="N108" s="87">
        <f>+'C8,C10,C12'!N107/('C8,C10,C12'!N107+'C8,C10,C12'!N63+'C8,C10,C12'!N18)*100</f>
        <v>3.7536066198486582</v>
      </c>
      <c r="O108" s="87">
        <f>+'C8,C10,C12'!O107/('C8,C10,C12'!O107+'C8,C10,C12'!O63+'C8,C10,C12'!O18)*100</f>
        <v>3.9688239831883596</v>
      </c>
      <c r="P108" s="87">
        <f>+'C8,C10,C12'!P107/('C8,C10,C12'!P107+'C8,C10,C12'!P63+'C8,C10,C12'!P18)*100</f>
        <v>3.3013494012506648</v>
      </c>
      <c r="Q108" s="87">
        <f>+'C8,C10,C12'!Q107/('C8,C10,C12'!Q107+'C8,C10,C12'!Q63+'C8,C10,C12'!Q18)*100</f>
        <v>4.8633392034352161</v>
      </c>
      <c r="R108" s="87">
        <f>+'C8,C10,C12'!R107/('C8,C10,C12'!R107+'C8,C10,C12'!R63+'C8,C10,C12'!R18)*100</f>
        <v>4.0929692039511911</v>
      </c>
      <c r="S108" s="87">
        <f>+'C8,C10,C12'!S107/('C8,C10,C12'!S107+'C8,C10,C12'!S63+'C8,C10,C12'!S18)*100</f>
        <v>4.4030073804980114</v>
      </c>
      <c r="T108" s="87">
        <f>+'C8,C10,C12'!T107/('C8,C10,C12'!T107+'C8,C10,C12'!T63+'C8,C10,C12'!T18)*100</f>
        <v>0</v>
      </c>
      <c r="U108" s="87">
        <f>+'C8,C10,C12'!U107/('C8,C10,C12'!U107+'C8,C10,C12'!U63+'C8,C10,C12'!U18)*100</f>
        <v>0</v>
      </c>
      <c r="V108" s="87">
        <f>+'C8,C10,C12'!V107/('C8,C10,C12'!V107+'C8,C10,C12'!V63+'C8,C10,C12'!V18)*100</f>
        <v>0</v>
      </c>
    </row>
    <row r="109" spans="1:22" ht="15" customHeight="1" x14ac:dyDescent="0.25">
      <c r="A109" s="78" t="s">
        <v>57</v>
      </c>
      <c r="B109" s="87">
        <f>+[1]ABSOL!L104/([1]ABSOL!L18+[1]ABSOL!L61+[1]ABSOL!L104)*100</f>
        <v>1.6649323621227889</v>
      </c>
      <c r="C109" s="87">
        <f>+'C8,C10,C12'!C108/('C8,C10,C12'!C108+'C8,C10,C12'!C64+'C8,C10,C12'!C19)*100</f>
        <v>1.7711823839157492</v>
      </c>
      <c r="D109" s="87">
        <f>+'C8,C10,C12'!D108/('C8,C10,C12'!D108+'C8,C10,C12'!D64+'C8,C10,C12'!D19)*100</f>
        <v>2.142184557438795</v>
      </c>
      <c r="E109" s="87">
        <f>+'C8,C10,C12'!E108/('C8,C10,C12'!E108+'C8,C10,C12'!E64+'C8,C10,C12'!E19)*100</f>
        <v>1.9445007089325501</v>
      </c>
      <c r="F109" s="87">
        <f>+'C8,C10,C12'!F108/('C8,C10,C12'!F108+'C8,C10,C12'!F64+'C8,C10,C12'!F19)*100</f>
        <v>3.5296411856474261</v>
      </c>
      <c r="G109" s="87">
        <f>+'C8,C10,C12'!G108/('C8,C10,C12'!G108+'C8,C10,C12'!G64+'C8,C10,C12'!G19)*100</f>
        <v>3.1911320120927109</v>
      </c>
      <c r="H109" s="87">
        <f>+'C8,C10,C12'!H108/('C8,C10,C12'!H108+'C8,C10,C12'!H64+'C8,C10,C12'!H19)*100</f>
        <v>2.6574803149606301</v>
      </c>
      <c r="I109" s="87">
        <f>+'C8,C10,C12'!I108/('C8,C10,C12'!I108+'C8,C10,C12'!I64+'C8,C10,C12'!I19)*100</f>
        <v>2.745959516711125</v>
      </c>
      <c r="J109" s="87">
        <f>+'C8,C10,C12'!J108/('C8,C10,C12'!J108+'C8,C10,C12'!J64+'C8,C10,C12'!J19)*100</f>
        <v>2.3221848984956917</v>
      </c>
      <c r="K109" s="87">
        <f>+'C8,C10,C12'!K108/('C8,C10,C12'!K108+'C8,C10,C12'!K64+'C8,C10,C12'!K19)*100</f>
        <v>1.2987012987012987</v>
      </c>
      <c r="L109" s="87">
        <f>+'C8,C10,C12'!L108/('C8,C10,C12'!L108+'C8,C10,C12'!L64+'C8,C10,C12'!L19)*100</f>
        <v>1.3794027052363733</v>
      </c>
      <c r="M109" s="87">
        <f>+'C8,C10,C12'!M108/('C8,C10,C12'!M108+'C8,C10,C12'!M64+'C8,C10,C12'!M19)*100</f>
        <v>2.3213825122517409</v>
      </c>
      <c r="N109" s="87">
        <f>+'C8,C10,C12'!N108/('C8,C10,C12'!N108+'C8,C10,C12'!N64+'C8,C10,C12'!N19)*100</f>
        <v>1.6877637130801686</v>
      </c>
      <c r="O109" s="87">
        <f>+'C8,C10,C12'!O108/('C8,C10,C12'!O108+'C8,C10,C12'!O64+'C8,C10,C12'!O19)*100</f>
        <v>2.4700415749572024</v>
      </c>
      <c r="P109" s="87">
        <f>+'C8,C10,C12'!P108/('C8,C10,C12'!P108+'C8,C10,C12'!P64+'C8,C10,C12'!P19)*100</f>
        <v>0.8470941453999572</v>
      </c>
      <c r="Q109" s="87">
        <f>+'C8,C10,C12'!Q108/('C8,C10,C12'!Q108+'C8,C10,C12'!Q64+'C8,C10,C12'!Q19)*100</f>
        <v>2.3669201520912546</v>
      </c>
      <c r="R109" s="87">
        <f>+'C8,C10,C12'!R108/('C8,C10,C12'!R108+'C8,C10,C12'!R64+'C8,C10,C12'!R19)*100</f>
        <v>2.3944661227385597</v>
      </c>
      <c r="S109" s="87">
        <f>+'C8,C10,C12'!S108/('C8,C10,C12'!S108+'C8,C10,C12'!S64+'C8,C10,C12'!S19)*100</f>
        <v>2.042643229166667</v>
      </c>
      <c r="T109" s="87">
        <f>+'C8,C10,C12'!T108/('C8,C10,C12'!T108+'C8,C10,C12'!T64+'C8,C10,C12'!T19)*100</f>
        <v>0</v>
      </c>
      <c r="U109" s="87">
        <f>+'C8,C10,C12'!U108/('C8,C10,C12'!U108+'C8,C10,C12'!U64+'C8,C10,C12'!U19)*100</f>
        <v>0</v>
      </c>
      <c r="V109" s="87">
        <f>+'C8,C10,C12'!V108/('C8,C10,C12'!V108+'C8,C10,C12'!V64+'C8,C10,C12'!V19)*100</f>
        <v>0</v>
      </c>
    </row>
    <row r="110" spans="1:22" ht="15" customHeight="1" x14ac:dyDescent="0.25">
      <c r="A110" s="70"/>
      <c r="B110" s="88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</row>
    <row r="111" spans="1:22" ht="15" customHeight="1" x14ac:dyDescent="0.25">
      <c r="A111" s="72" t="s">
        <v>58</v>
      </c>
      <c r="B111" s="85">
        <f>+[1]ABSOL!L106/([1]ABSOL!L20+[1]ABSOL!L63+[1]ABSOL!L106)*100</f>
        <v>11.504569190600522</v>
      </c>
      <c r="C111" s="85">
        <f>+'C8,C10,C12'!C110/('C8,C10,C12'!C110+'C8,C10,C12'!C66+'C8,C10,C12'!C21)*100</f>
        <v>12.835392230141307</v>
      </c>
      <c r="D111" s="85">
        <f>+'C8,C10,C12'!D110/('C8,C10,C12'!D110+'C8,C10,C12'!D66+'C8,C10,C12'!D21)*100</f>
        <v>12.869714144065982</v>
      </c>
      <c r="E111" s="85">
        <f>+'C8,C10,C12'!E110/('C8,C10,C12'!E110+'C8,C10,C12'!E66+'C8,C10,C12'!E21)*100</f>
        <v>12.234231226657208</v>
      </c>
      <c r="F111" s="85">
        <f>+'C8,C10,C12'!F110/('C8,C10,C12'!F110+'C8,C10,C12'!F66+'C8,C10,C12'!F21)*100</f>
        <v>12.955047899778924</v>
      </c>
      <c r="G111" s="85">
        <f>+'C8,C10,C12'!G110/('C8,C10,C12'!G110+'C8,C10,C12'!G66+'C8,C10,C12'!G21)*100</f>
        <v>13.577884773742285</v>
      </c>
      <c r="H111" s="85">
        <f>+'C8,C10,C12'!H110/('C8,C10,C12'!H110+'C8,C10,C12'!H66+'C8,C10,C12'!H21)*100</f>
        <v>15.206528107925287</v>
      </c>
      <c r="I111" s="85">
        <f>+'C8,C10,C12'!I110/('C8,C10,C12'!I110+'C8,C10,C12'!I66+'C8,C10,C12'!I21)*100</f>
        <v>14.843263244505533</v>
      </c>
      <c r="J111" s="85">
        <f>+'C8,C10,C12'!J110/('C8,C10,C12'!J110+'C8,C10,C12'!J66+'C8,C10,C12'!J21)*100</f>
        <v>6.4874928623183186</v>
      </c>
      <c r="K111" s="85">
        <f>+'C8,C10,C12'!K110/('C8,C10,C12'!K110+'C8,C10,C12'!K66+'C8,C10,C12'!K21)*100</f>
        <v>8.3709809699884623</v>
      </c>
      <c r="L111" s="85">
        <f>+'C8,C10,C12'!L110/('C8,C10,C12'!L110+'C8,C10,C12'!L66+'C8,C10,C12'!L21)*100</f>
        <v>9.6685768992815184</v>
      </c>
      <c r="M111" s="85">
        <f>+'C8,C10,C12'!M110/('C8,C10,C12'!M110+'C8,C10,C12'!M66+'C8,C10,C12'!M21)*100</f>
        <v>8.9162276151078643</v>
      </c>
      <c r="N111" s="85">
        <f>+'C8,C10,C12'!N110/('C8,C10,C12'!N110+'C8,C10,C12'!N66+'C8,C10,C12'!N21)*100</f>
        <v>9.1029562597006528</v>
      </c>
      <c r="O111" s="85">
        <f>+'C8,C10,C12'!O110/('C8,C10,C12'!O110+'C8,C10,C12'!O66+'C8,C10,C12'!O21)*100</f>
        <v>9.3358691030781262</v>
      </c>
      <c r="P111" s="85">
        <f>+'C8,C10,C12'!P110/('C8,C10,C12'!P110+'C8,C10,C12'!P66+'C8,C10,C12'!P21)*100</f>
        <v>10.620736200795301</v>
      </c>
      <c r="Q111" s="85">
        <f>+'C8,C10,C12'!Q110/('C8,C10,C12'!Q110+'C8,C10,C12'!Q66+'C8,C10,C12'!Q21)*100</f>
        <v>11.364916655123054</v>
      </c>
      <c r="R111" s="85">
        <f>+'C8,C10,C12'!R110/('C8,C10,C12'!R110+'C8,C10,C12'!R66+'C8,C10,C12'!R21)*100</f>
        <v>10.894345802607353</v>
      </c>
      <c r="S111" s="85">
        <f>+'C8,C10,C12'!S110/('C8,C10,C12'!S110+'C8,C10,C12'!S66+'C8,C10,C12'!S21)*100</f>
        <v>10.72973685793475</v>
      </c>
      <c r="T111" s="85">
        <f>+'C8,C10,C12'!T110/('C8,C10,C12'!T110+'C8,C10,C12'!T66+'C8,C10,C12'!T21)*100</f>
        <v>2.7236824186299877E-3</v>
      </c>
      <c r="U111" s="85">
        <f>+'C8,C10,C12'!U110/('C8,C10,C12'!U110+'C8,C10,C12'!U66+'C8,C10,C12'!U21)*100</f>
        <v>0</v>
      </c>
      <c r="V111" s="85">
        <f>+'C8,C10,C12'!V110/('C8,C10,C12'!V110+'C8,C10,C12'!V66+'C8,C10,C12'!V21)*100</f>
        <v>0</v>
      </c>
    </row>
    <row r="112" spans="1:22" ht="15" customHeight="1" x14ac:dyDescent="0.25">
      <c r="A112" s="69" t="s">
        <v>50</v>
      </c>
      <c r="B112" s="86">
        <f>+[1]ABSOL!L107/([1]ABSOL!L21+[1]ABSOL!L64+[1]ABSOL!L107)*100</f>
        <v>12.529290844337668</v>
      </c>
      <c r="C112" s="86">
        <f>+'C8,C10,C12'!C111/('C8,C10,C12'!C111+'C8,C10,C12'!C67+'C8,C10,C12'!C22)*100</f>
        <v>13.328879510514009</v>
      </c>
      <c r="D112" s="86">
        <f>+'C8,C10,C12'!D111/('C8,C10,C12'!D111+'C8,C10,C12'!D67+'C8,C10,C12'!D22)*100</f>
        <v>13.587347232207044</v>
      </c>
      <c r="E112" s="86">
        <f>+'C8,C10,C12'!E111/('C8,C10,C12'!E111+'C8,C10,C12'!E67+'C8,C10,C12'!E22)*100</f>
        <v>13.117953943638724</v>
      </c>
      <c r="F112" s="86">
        <f>+'C8,C10,C12'!F111/('C8,C10,C12'!F111+'C8,C10,C12'!F67+'C8,C10,C12'!F22)*100</f>
        <v>13.546469853715703</v>
      </c>
      <c r="G112" s="86">
        <f>+'C8,C10,C12'!G111/('C8,C10,C12'!G111+'C8,C10,C12'!G67+'C8,C10,C12'!G22)*100</f>
        <v>14.185991878377019</v>
      </c>
      <c r="H112" s="86">
        <f>+'C8,C10,C12'!H111/('C8,C10,C12'!H111+'C8,C10,C12'!H67+'C8,C10,C12'!H22)*100</f>
        <v>16.226240769132918</v>
      </c>
      <c r="I112" s="86">
        <f>+'C8,C10,C12'!I111/('C8,C10,C12'!I111+'C8,C10,C12'!I67+'C8,C10,C12'!I22)*100</f>
        <v>15.748094934371748</v>
      </c>
      <c r="J112" s="86">
        <f>+'C8,C10,C12'!J111/('C8,C10,C12'!J111+'C8,C10,C12'!J67+'C8,C10,C12'!J22)*100</f>
        <v>6.439874814156048</v>
      </c>
      <c r="K112" s="86">
        <f>+'C8,C10,C12'!K111/('C8,C10,C12'!K111+'C8,C10,C12'!K67+'C8,C10,C12'!K22)*100</f>
        <v>8.800581376143759</v>
      </c>
      <c r="L112" s="86">
        <f>+'C8,C10,C12'!L111/('C8,C10,C12'!L111+'C8,C10,C12'!L67+'C8,C10,C12'!L22)*100</f>
        <v>10.028629490931865</v>
      </c>
      <c r="M112" s="86">
        <f>+'C8,C10,C12'!M111/('C8,C10,C12'!M111+'C8,C10,C12'!M67+'C8,C10,C12'!M22)*100</f>
        <v>9.4803255242940843</v>
      </c>
      <c r="N112" s="86">
        <f>+'C8,C10,C12'!N111/('C8,C10,C12'!N111+'C8,C10,C12'!N67+'C8,C10,C12'!N22)*100</f>
        <v>9.483981351329005</v>
      </c>
      <c r="O112" s="86">
        <f>+'C8,C10,C12'!O111/('C8,C10,C12'!O111+'C8,C10,C12'!O67+'C8,C10,C12'!O22)*100</f>
        <v>9.8799399699849921</v>
      </c>
      <c r="P112" s="86">
        <f>+'C8,C10,C12'!P111/('C8,C10,C12'!P111+'C8,C10,C12'!P67+'C8,C10,C12'!P22)*100</f>
        <v>11.703436132473653</v>
      </c>
      <c r="Q112" s="86">
        <f>+'C8,C10,C12'!Q111/('C8,C10,C12'!Q111+'C8,C10,C12'!Q67+'C8,C10,C12'!Q22)*100</f>
        <v>12.220160542132225</v>
      </c>
      <c r="R112" s="86">
        <f>+'C8,C10,C12'!R111/('C8,C10,C12'!R111+'C8,C10,C12'!R67+'C8,C10,C12'!R22)*100</f>
        <v>11.717899150511871</v>
      </c>
      <c r="S112" s="86">
        <f>+'C8,C10,C12'!S111/('C8,C10,C12'!S111+'C8,C10,C12'!S67+'C8,C10,C12'!S22)*100</f>
        <v>11.373225671649839</v>
      </c>
      <c r="T112" s="86">
        <f>+'C8,C10,C12'!T111/('C8,C10,C12'!T111+'C8,C10,C12'!T67+'C8,C10,C12'!T22)*100</f>
        <v>1.3146650890685596E-3</v>
      </c>
      <c r="U112" s="86">
        <f>+'C8,C10,C12'!U111/('C8,C10,C12'!U111+'C8,C10,C12'!U67+'C8,C10,C12'!U22)*100</f>
        <v>0</v>
      </c>
      <c r="V112" s="86">
        <f>+'C8,C10,C12'!V111/('C8,C10,C12'!V111+'C8,C10,C12'!V67+'C8,C10,C12'!V22)*100</f>
        <v>0</v>
      </c>
    </row>
    <row r="113" spans="1:22" ht="15" customHeight="1" x14ac:dyDescent="0.25">
      <c r="A113" s="69" t="s">
        <v>51</v>
      </c>
      <c r="B113" s="87">
        <f>+[1]ABSOL!L108/([1]ABSOL!L22+[1]ABSOL!L65+[1]ABSOL!L108)*100</f>
        <v>18.706376010643741</v>
      </c>
      <c r="C113" s="87">
        <f>+'C8,C10,C12'!C112/('C8,C10,C12'!C112+'C8,C10,C12'!C68+'C8,C10,C12'!C23)*100</f>
        <v>19.410939159459868</v>
      </c>
      <c r="D113" s="87">
        <f>+'C8,C10,C12'!D112/('C8,C10,C12'!D112+'C8,C10,C12'!D68+'C8,C10,C12'!D23)*100</f>
        <v>19.837940554300669</v>
      </c>
      <c r="E113" s="87">
        <f>+'C8,C10,C12'!E112/('C8,C10,C12'!E112+'C8,C10,C12'!E68+'C8,C10,C12'!E23)*100</f>
        <v>19.377486543412122</v>
      </c>
      <c r="F113" s="87">
        <f>+'C8,C10,C12'!F112/('C8,C10,C12'!F112+'C8,C10,C12'!F68+'C8,C10,C12'!F23)*100</f>
        <v>18.684264097170388</v>
      </c>
      <c r="G113" s="87">
        <f>+'C8,C10,C12'!G112/('C8,C10,C12'!G112+'C8,C10,C12'!G68+'C8,C10,C12'!G23)*100</f>
        <v>19.053394080435282</v>
      </c>
      <c r="H113" s="87">
        <f>+'C8,C10,C12'!H112/('C8,C10,C12'!H112+'C8,C10,C12'!H68+'C8,C10,C12'!H23)*100</f>
        <v>20.294257705381042</v>
      </c>
      <c r="I113" s="87">
        <f>+'C8,C10,C12'!I112/('C8,C10,C12'!I112+'C8,C10,C12'!I68+'C8,C10,C12'!I23)*100</f>
        <v>20.065469195903979</v>
      </c>
      <c r="J113" s="87">
        <f>+'C8,C10,C12'!J112/('C8,C10,C12'!J112+'C8,C10,C12'!J68+'C8,C10,C12'!J23)*100</f>
        <v>8.6981106971793505</v>
      </c>
      <c r="K113" s="87">
        <f>+'C8,C10,C12'!K112/('C8,C10,C12'!K112+'C8,C10,C12'!K68+'C8,C10,C12'!K23)*100</f>
        <v>11.396657023465123</v>
      </c>
      <c r="L113" s="87">
        <f>+'C8,C10,C12'!L112/('C8,C10,C12'!L112+'C8,C10,C12'!L68+'C8,C10,C12'!L23)*100</f>
        <v>12.223388167031882</v>
      </c>
      <c r="M113" s="87">
        <f>+'C8,C10,C12'!M112/('C8,C10,C12'!M112+'C8,C10,C12'!M68+'C8,C10,C12'!M23)*100</f>
        <v>11.97291803579343</v>
      </c>
      <c r="N113" s="87">
        <f>+'C8,C10,C12'!N112/('C8,C10,C12'!N112+'C8,C10,C12'!N68+'C8,C10,C12'!N23)*100</f>
        <v>11.598755736240722</v>
      </c>
      <c r="O113" s="87">
        <f>+'C8,C10,C12'!O112/('C8,C10,C12'!O112+'C8,C10,C12'!O68+'C8,C10,C12'!O23)*100</f>
        <v>11.847769371249674</v>
      </c>
      <c r="P113" s="87">
        <f>+'C8,C10,C12'!P112/('C8,C10,C12'!P112+'C8,C10,C12'!P68+'C8,C10,C12'!P23)*100</f>
        <v>15.427832067826619</v>
      </c>
      <c r="Q113" s="87">
        <f>+'C8,C10,C12'!Q112/('C8,C10,C12'!Q112+'C8,C10,C12'!Q68+'C8,C10,C12'!Q23)*100</f>
        <v>15.507413624283117</v>
      </c>
      <c r="R113" s="87">
        <f>+'C8,C10,C12'!R112/('C8,C10,C12'!R112+'C8,C10,C12'!R68+'C8,C10,C12'!R23)*100</f>
        <v>14.947422416004102</v>
      </c>
      <c r="S113" s="87">
        <f>+'C8,C10,C12'!S112/('C8,C10,C12'!S112+'C8,C10,C12'!S68+'C8,C10,C12'!S23)*100</f>
        <v>14.429681537500869</v>
      </c>
      <c r="T113" s="87">
        <f>+'C8,C10,C12'!T112/('C8,C10,C12'!T112+'C8,C10,C12'!T68+'C8,C10,C12'!T23)*100</f>
        <v>0</v>
      </c>
      <c r="U113" s="87">
        <f>+'C8,C10,C12'!U112/('C8,C10,C12'!U112+'C8,C10,C12'!U68+'C8,C10,C12'!U23)*100</f>
        <v>0</v>
      </c>
      <c r="V113" s="87">
        <f>+'C8,C10,C12'!V112/('C8,C10,C12'!V112+'C8,C10,C12'!V68+'C8,C10,C12'!V23)*100</f>
        <v>0</v>
      </c>
    </row>
    <row r="114" spans="1:22" ht="15" customHeight="1" x14ac:dyDescent="0.25">
      <c r="A114" s="69" t="s">
        <v>52</v>
      </c>
      <c r="B114" s="87">
        <f>+[1]ABSOL!L109/([1]ABSOL!L23+[1]ABSOL!L66+[1]ABSOL!L109)*100</f>
        <v>12.717168307061053</v>
      </c>
      <c r="C114" s="87">
        <f>+'C8,C10,C12'!C113/('C8,C10,C12'!C113+'C8,C10,C12'!C69+'C8,C10,C12'!C24)*100</f>
        <v>12.554963530081217</v>
      </c>
      <c r="D114" s="87">
        <f>+'C8,C10,C12'!D113/('C8,C10,C12'!D113+'C8,C10,C12'!D69+'C8,C10,C12'!D24)*100</f>
        <v>12.073099129073295</v>
      </c>
      <c r="E114" s="87">
        <f>+'C8,C10,C12'!E113/('C8,C10,C12'!E113+'C8,C10,C12'!E69+'C8,C10,C12'!E24)*100</f>
        <v>11.404852278528779</v>
      </c>
      <c r="F114" s="87">
        <f>+'C8,C10,C12'!F113/('C8,C10,C12'!F113+'C8,C10,C12'!F69+'C8,C10,C12'!F24)*100</f>
        <v>13.375132883518104</v>
      </c>
      <c r="G114" s="87">
        <f>+'C8,C10,C12'!G113/('C8,C10,C12'!G113+'C8,C10,C12'!G69+'C8,C10,C12'!G24)*100</f>
        <v>14.781163900982186</v>
      </c>
      <c r="H114" s="87">
        <f>+'C8,C10,C12'!H113/('C8,C10,C12'!H113+'C8,C10,C12'!H69+'C8,C10,C12'!H24)*100</f>
        <v>15.888982407160308</v>
      </c>
      <c r="I114" s="87">
        <f>+'C8,C10,C12'!I113/('C8,C10,C12'!I113+'C8,C10,C12'!I69+'C8,C10,C12'!I24)*100</f>
        <v>15.781518097883815</v>
      </c>
      <c r="J114" s="87">
        <f>+'C8,C10,C12'!J113/('C8,C10,C12'!J113+'C8,C10,C12'!J69+'C8,C10,C12'!J24)*100</f>
        <v>6.2577958182702274</v>
      </c>
      <c r="K114" s="87">
        <f>+'C8,C10,C12'!K113/('C8,C10,C12'!K113+'C8,C10,C12'!K69+'C8,C10,C12'!K24)*100</f>
        <v>8.7040855911958683</v>
      </c>
      <c r="L114" s="87">
        <f>+'C8,C10,C12'!L113/('C8,C10,C12'!L113+'C8,C10,C12'!L69+'C8,C10,C12'!L24)*100</f>
        <v>10.251677186296693</v>
      </c>
      <c r="M114" s="87">
        <f>+'C8,C10,C12'!M113/('C8,C10,C12'!M113+'C8,C10,C12'!M69+'C8,C10,C12'!M24)*100</f>
        <v>9.1563227307990687</v>
      </c>
      <c r="N114" s="87">
        <f>+'C8,C10,C12'!N113/('C8,C10,C12'!N113+'C8,C10,C12'!N69+'C8,C10,C12'!N24)*100</f>
        <v>9.7561457202093003</v>
      </c>
      <c r="O114" s="87">
        <f>+'C8,C10,C12'!O113/('C8,C10,C12'!O113+'C8,C10,C12'!O69+'C8,C10,C12'!O24)*100</f>
        <v>10.649494794856093</v>
      </c>
      <c r="P114" s="87">
        <f>+'C8,C10,C12'!P113/('C8,C10,C12'!P113+'C8,C10,C12'!P69+'C8,C10,C12'!P24)*100</f>
        <v>12.082446293787498</v>
      </c>
      <c r="Q114" s="87">
        <f>+'C8,C10,C12'!Q113/('C8,C10,C12'!Q113+'C8,C10,C12'!Q69+'C8,C10,C12'!Q24)*100</f>
        <v>13.087748344370862</v>
      </c>
      <c r="R114" s="87">
        <f>+'C8,C10,C12'!R113/('C8,C10,C12'!R113+'C8,C10,C12'!R69+'C8,C10,C12'!R24)*100</f>
        <v>12.013427016658675</v>
      </c>
      <c r="S114" s="87">
        <f>+'C8,C10,C12'!S113/('C8,C10,C12'!S113+'C8,C10,C12'!S69+'C8,C10,C12'!S24)*100</f>
        <v>11.966865339933326</v>
      </c>
      <c r="T114" s="87">
        <f>+'C8,C10,C12'!T113/('C8,C10,C12'!T113+'C8,C10,C12'!T69+'C8,C10,C12'!T24)*100</f>
        <v>1.9812180528588977E-3</v>
      </c>
      <c r="U114" s="87">
        <f>+'C8,C10,C12'!U113/('C8,C10,C12'!U113+'C8,C10,C12'!U69+'C8,C10,C12'!U24)*100</f>
        <v>0</v>
      </c>
      <c r="V114" s="87">
        <f>+'C8,C10,C12'!V113/('C8,C10,C12'!V113+'C8,C10,C12'!V69+'C8,C10,C12'!V24)*100</f>
        <v>0</v>
      </c>
    </row>
    <row r="115" spans="1:22" ht="15" customHeight="1" x14ac:dyDescent="0.25">
      <c r="A115" s="69" t="s">
        <v>53</v>
      </c>
      <c r="B115" s="87">
        <f>+[1]ABSOL!L110/([1]ABSOL!L24+[1]ABSOL!L67+[1]ABSOL!L110)*100</f>
        <v>2.5122370255113617</v>
      </c>
      <c r="C115" s="87">
        <f>+'C8,C10,C12'!C114/('C8,C10,C12'!C114+'C8,C10,C12'!C70+'C8,C10,C12'!C25)*100</f>
        <v>4.0540971579853906</v>
      </c>
      <c r="D115" s="87">
        <f>+'C8,C10,C12'!D114/('C8,C10,C12'!D114+'C8,C10,C12'!D70+'C8,C10,C12'!D25)*100</f>
        <v>4.4293287347512296</v>
      </c>
      <c r="E115" s="87">
        <f>+'C8,C10,C12'!E114/('C8,C10,C12'!E114+'C8,C10,C12'!E70+'C8,C10,C12'!E25)*100</f>
        <v>4.495620395614595</v>
      </c>
      <c r="F115" s="87">
        <f>+'C8,C10,C12'!F114/('C8,C10,C12'!F114+'C8,C10,C12'!F70+'C8,C10,C12'!F25)*100</f>
        <v>5.8470373270686506</v>
      </c>
      <c r="G115" s="87">
        <f>+'C8,C10,C12'!G114/('C8,C10,C12'!G114+'C8,C10,C12'!G70+'C8,C10,C12'!G25)*100</f>
        <v>6.138050470064325</v>
      </c>
      <c r="H115" s="87">
        <f>+'C8,C10,C12'!H114/('C8,C10,C12'!H114+'C8,C10,C12'!H70+'C8,C10,C12'!H25)*100</f>
        <v>10.407285351311916</v>
      </c>
      <c r="I115" s="87">
        <f>+'C8,C10,C12'!I114/('C8,C10,C12'!I114+'C8,C10,C12'!I70+'C8,C10,C12'!I25)*100</f>
        <v>9.3446151562384028</v>
      </c>
      <c r="J115" s="87">
        <f>+'C8,C10,C12'!J114/('C8,C10,C12'!J114+'C8,C10,C12'!J70+'C8,C10,C12'!J25)*100</f>
        <v>3.2504012841091492</v>
      </c>
      <c r="K115" s="87">
        <f>+'C8,C10,C12'!K114/('C8,C10,C12'!K114+'C8,C10,C12'!K70+'C8,C10,C12'!K25)*100</f>
        <v>4.8969328818960367</v>
      </c>
      <c r="L115" s="87">
        <f>+'C8,C10,C12'!L114/('C8,C10,C12'!L114+'C8,C10,C12'!L70+'C8,C10,C12'!L25)*100</f>
        <v>6.3126543658288545</v>
      </c>
      <c r="M115" s="87">
        <f>+'C8,C10,C12'!M114/('C8,C10,C12'!M114+'C8,C10,C12'!M70+'C8,C10,C12'!M25)*100</f>
        <v>5.912602666276717</v>
      </c>
      <c r="N115" s="87">
        <f>+'C8,C10,C12'!N114/('C8,C10,C12'!N114+'C8,C10,C12'!N70+'C8,C10,C12'!N25)*100</f>
        <v>5.854947166186359</v>
      </c>
      <c r="O115" s="87">
        <f>+'C8,C10,C12'!O114/('C8,C10,C12'!O114+'C8,C10,C12'!O70+'C8,C10,C12'!O25)*100</f>
        <v>6.0796447635693704</v>
      </c>
      <c r="P115" s="87">
        <f>+'C8,C10,C12'!P114/('C8,C10,C12'!P114+'C8,C10,C12'!P70+'C8,C10,C12'!P25)*100</f>
        <v>6.2948171008441491</v>
      </c>
      <c r="Q115" s="87">
        <f>+'C8,C10,C12'!Q114/('C8,C10,C12'!Q114+'C8,C10,C12'!Q70+'C8,C10,C12'!Q25)*100</f>
        <v>6.9019752972197814</v>
      </c>
      <c r="R115" s="87">
        <f>+'C8,C10,C12'!R114/('C8,C10,C12'!R114+'C8,C10,C12'!R70+'C8,C10,C12'!R25)*100</f>
        <v>6.6997825227362595</v>
      </c>
      <c r="S115" s="87">
        <f>+'C8,C10,C12'!S114/('C8,C10,C12'!S114+'C8,C10,C12'!S70+'C8,C10,C12'!S25)*100</f>
        <v>6.3854047890535917</v>
      </c>
      <c r="T115" s="87">
        <f>+'C8,C10,C12'!T114/('C8,C10,C12'!T114+'C8,C10,C12'!T70+'C8,C10,C12'!T25)*100</f>
        <v>2.2971079411021524E-3</v>
      </c>
      <c r="U115" s="87">
        <f>+'C8,C10,C12'!U114/('C8,C10,C12'!U114+'C8,C10,C12'!U70+'C8,C10,C12'!U25)*100</f>
        <v>0</v>
      </c>
      <c r="V115" s="87">
        <f>+'C8,C10,C12'!V114/('C8,C10,C12'!V114+'C8,C10,C12'!V70+'C8,C10,C12'!V25)*100</f>
        <v>0</v>
      </c>
    </row>
    <row r="116" spans="1:22" ht="15" customHeight="1" x14ac:dyDescent="0.25">
      <c r="A116" s="70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1:22" ht="15" customHeight="1" x14ac:dyDescent="0.25">
      <c r="A117" s="78" t="s">
        <v>54</v>
      </c>
      <c r="B117" s="86">
        <f>+[1]ABSOL!L112/([1]ABSOL!L26+[1]ABSOL!L69+[1]ABSOL!L112)*100</f>
        <v>8.5585037818907033</v>
      </c>
      <c r="C117" s="86">
        <f>+'C8,C10,C12'!C116/('C8,C10,C12'!C116+'C8,C10,C12'!C72+'C8,C10,C12'!C27)*100</f>
        <v>11.551344017637581</v>
      </c>
      <c r="D117" s="86">
        <f>+'C8,C10,C12'!D116/('C8,C10,C12'!D116+'C8,C10,C12'!D72+'C8,C10,C12'!D27)*100</f>
        <v>11.01554613365637</v>
      </c>
      <c r="E117" s="86">
        <f>+'C8,C10,C12'!E116/('C8,C10,C12'!E116+'C8,C10,C12'!E72+'C8,C10,C12'!E27)*100</f>
        <v>9.8821552036976907</v>
      </c>
      <c r="F117" s="86">
        <f>+'C8,C10,C12'!F116/('C8,C10,C12'!F116+'C8,C10,C12'!F72+'C8,C10,C12'!F27)*100</f>
        <v>11.367806193132886</v>
      </c>
      <c r="G117" s="86">
        <f>+'C8,C10,C12'!G116/('C8,C10,C12'!G116+'C8,C10,C12'!G72+'C8,C10,C12'!G27)*100</f>
        <v>12.001183411357269</v>
      </c>
      <c r="H117" s="86">
        <f>+'C8,C10,C12'!H116/('C8,C10,C12'!H116+'C8,C10,C12'!H72+'C8,C10,C12'!H27)*100</f>
        <v>12.691545574636724</v>
      </c>
      <c r="I117" s="86">
        <f>+'C8,C10,C12'!I116/('C8,C10,C12'!I116+'C8,C10,C12'!I72+'C8,C10,C12'!I27)*100</f>
        <v>12.64515918580376</v>
      </c>
      <c r="J117" s="86">
        <f>+'C8,C10,C12'!J116/('C8,C10,C12'!J116+'C8,C10,C12'!J72+'C8,C10,C12'!J27)*100</f>
        <v>6.6022913256955809</v>
      </c>
      <c r="K117" s="86">
        <f>+'C8,C10,C12'!K116/('C8,C10,C12'!K116+'C8,C10,C12'!K72+'C8,C10,C12'!K27)*100</f>
        <v>7.3620678954881154</v>
      </c>
      <c r="L117" s="86">
        <f>+'C8,C10,C12'!L116/('C8,C10,C12'!L116+'C8,C10,C12'!L72+'C8,C10,C12'!L27)*100</f>
        <v>8.8012069522915155</v>
      </c>
      <c r="M117" s="86">
        <f>+'C8,C10,C12'!M116/('C8,C10,C12'!M116+'C8,C10,C12'!M72+'C8,C10,C12'!M27)*100</f>
        <v>7.5367163439961624</v>
      </c>
      <c r="N117" s="86">
        <f>+'C8,C10,C12'!N116/('C8,C10,C12'!N116+'C8,C10,C12'!N72+'C8,C10,C12'!N27)*100</f>
        <v>8.1539217084105644</v>
      </c>
      <c r="O117" s="86">
        <f>+'C8,C10,C12'!O116/('C8,C10,C12'!O116+'C8,C10,C12'!O72+'C8,C10,C12'!O27)*100</f>
        <v>7.9853538167635119</v>
      </c>
      <c r="P117" s="86">
        <f>+'C8,C10,C12'!P116/('C8,C10,C12'!P116+'C8,C10,C12'!P72+'C8,C10,C12'!P27)*100</f>
        <v>8.0401777448620617</v>
      </c>
      <c r="Q117" s="86">
        <f>+'C8,C10,C12'!Q116/('C8,C10,C12'!Q116+'C8,C10,C12'!Q72+'C8,C10,C12'!Q27)*100</f>
        <v>9.4892663364000942</v>
      </c>
      <c r="R117" s="86">
        <f>+'C8,C10,C12'!R116/('C8,C10,C12'!R116+'C8,C10,C12'!R72+'C8,C10,C12'!R27)*100</f>
        <v>9.1470987493862452</v>
      </c>
      <c r="S117" s="86">
        <f>+'C8,C10,C12'!S116/('C8,C10,C12'!S116+'C8,C10,C12'!S72+'C8,C10,C12'!S27)*100</f>
        <v>9.3206204891296327</v>
      </c>
      <c r="T117" s="86">
        <f>+'C8,C10,C12'!T116/('C8,C10,C12'!T116+'C8,C10,C12'!T72+'C8,C10,C12'!T27)*100</f>
        <v>5.8685446009389668E-3</v>
      </c>
      <c r="U117" s="86">
        <f>+'C8,C10,C12'!U116/('C8,C10,C12'!U116+'C8,C10,C12'!U72+'C8,C10,C12'!U27)*100</f>
        <v>0</v>
      </c>
      <c r="V117" s="86">
        <f>+'C8,C10,C12'!V116/('C8,C10,C12'!V116+'C8,C10,C12'!V72+'C8,C10,C12'!V27)*100</f>
        <v>0</v>
      </c>
    </row>
    <row r="118" spans="1:22" ht="15" customHeight="1" x14ac:dyDescent="0.25">
      <c r="A118" s="78" t="s">
        <v>55</v>
      </c>
      <c r="B118" s="87">
        <f>+[1]ABSOL!L113/([1]ABSOL!L27+[1]ABSOL!L70+[1]ABSOL!L113)*100</f>
        <v>13.218341729997437</v>
      </c>
      <c r="C118" s="87">
        <f>+'C8,C10,C12'!C117/('C8,C10,C12'!C117+'C8,C10,C12'!C73+'C8,C10,C12'!C28)*100</f>
        <v>17.31879639923968</v>
      </c>
      <c r="D118" s="87">
        <f>+'C8,C10,C12'!D117/('C8,C10,C12'!D117+'C8,C10,C12'!D73+'C8,C10,C12'!D28)*100</f>
        <v>16.710365320748121</v>
      </c>
      <c r="E118" s="87">
        <f>+'C8,C10,C12'!E117/('C8,C10,C12'!E117+'C8,C10,C12'!E73+'C8,C10,C12'!E28)*100</f>
        <v>15.488329550459026</v>
      </c>
      <c r="F118" s="87">
        <f>+'C8,C10,C12'!F117/('C8,C10,C12'!F117+'C8,C10,C12'!F73+'C8,C10,C12'!F28)*100</f>
        <v>16.790221080030314</v>
      </c>
      <c r="G118" s="87">
        <f>+'C8,C10,C12'!G117/('C8,C10,C12'!G117+'C8,C10,C12'!G73+'C8,C10,C12'!G28)*100</f>
        <v>17.788752878438977</v>
      </c>
      <c r="H118" s="87">
        <f>+'C8,C10,C12'!H117/('C8,C10,C12'!H117+'C8,C10,C12'!H73+'C8,C10,C12'!H28)*100</f>
        <v>18.742170595604147</v>
      </c>
      <c r="I118" s="87">
        <f>+'C8,C10,C12'!I117/('C8,C10,C12'!I117+'C8,C10,C12'!I73+'C8,C10,C12'!I28)*100</f>
        <v>18.6880355628345</v>
      </c>
      <c r="J118" s="87">
        <f>+'C8,C10,C12'!J117/('C8,C10,C12'!J117+'C8,C10,C12'!J73+'C8,C10,C12'!J28)*100</f>
        <v>9.3360525719465226</v>
      </c>
      <c r="K118" s="87">
        <f>+'C8,C10,C12'!K117/('C8,C10,C12'!K117+'C8,C10,C12'!K73+'C8,C10,C12'!K28)*100</f>
        <v>10.475769952533392</v>
      </c>
      <c r="L118" s="87">
        <f>+'C8,C10,C12'!L117/('C8,C10,C12'!L117+'C8,C10,C12'!L73+'C8,C10,C12'!L28)*100</f>
        <v>12.110927152317881</v>
      </c>
      <c r="M118" s="87">
        <f>+'C8,C10,C12'!M117/('C8,C10,C12'!M117+'C8,C10,C12'!M73+'C8,C10,C12'!M28)*100</f>
        <v>10.783714730059987</v>
      </c>
      <c r="N118" s="87">
        <f>+'C8,C10,C12'!N117/('C8,C10,C12'!N117+'C8,C10,C12'!N73+'C8,C10,C12'!N28)*100</f>
        <v>11.956396021281519</v>
      </c>
      <c r="O118" s="87">
        <f>+'C8,C10,C12'!O117/('C8,C10,C12'!O117+'C8,C10,C12'!O73+'C8,C10,C12'!O28)*100</f>
        <v>11.678195663547056</v>
      </c>
      <c r="P118" s="87">
        <f>+'C8,C10,C12'!P117/('C8,C10,C12'!P117+'C8,C10,C12'!P73+'C8,C10,C12'!P28)*100</f>
        <v>12.232560731000669</v>
      </c>
      <c r="Q118" s="87">
        <f>+'C8,C10,C12'!Q117/('C8,C10,C12'!Q117+'C8,C10,C12'!Q73+'C8,C10,C12'!Q28)*100</f>
        <v>13.233617100273159</v>
      </c>
      <c r="R118" s="87">
        <f>+'C8,C10,C12'!R117/('C8,C10,C12'!R117+'C8,C10,C12'!R73+'C8,C10,C12'!R28)*100</f>
        <v>13.755933803666501</v>
      </c>
      <c r="S118" s="87">
        <f>+'C8,C10,C12'!S117/('C8,C10,C12'!S117+'C8,C10,C12'!S73+'C8,C10,C12'!S28)*100</f>
        <v>13.61471142129168</v>
      </c>
      <c r="T118" s="87">
        <f>+'C8,C10,C12'!T117/('C8,C10,C12'!T117+'C8,C10,C12'!T73+'C8,C10,C12'!T28)*100</f>
        <v>1.0617401921749748E-2</v>
      </c>
      <c r="U118" s="87">
        <f>+'C8,C10,C12'!U117/('C8,C10,C12'!U117+'C8,C10,C12'!U73+'C8,C10,C12'!U28)*100</f>
        <v>0</v>
      </c>
      <c r="V118" s="87">
        <f>+'C8,C10,C12'!V117/('C8,C10,C12'!V117+'C8,C10,C12'!V73+'C8,C10,C12'!V28)*100</f>
        <v>0</v>
      </c>
    </row>
    <row r="119" spans="1:22" ht="15" customHeight="1" x14ac:dyDescent="0.25">
      <c r="A119" s="78" t="s">
        <v>56</v>
      </c>
      <c r="B119" s="87">
        <f>+[1]ABSOL!L114/([1]ABSOL!L28+[1]ABSOL!L71+[1]ABSOL!L114)*100</f>
        <v>2.4176954732510287</v>
      </c>
      <c r="C119" s="87">
        <f>+'C8,C10,C12'!C118/('C8,C10,C12'!C118+'C8,C10,C12'!C74+'C8,C10,C12'!C29)*100</f>
        <v>3.2491353107640708</v>
      </c>
      <c r="D119" s="87">
        <f>+'C8,C10,C12'!D118/('C8,C10,C12'!D118+'C8,C10,C12'!D74+'C8,C10,C12'!D29)*100</f>
        <v>3.2495313175984233</v>
      </c>
      <c r="E119" s="87">
        <f>+'C8,C10,C12'!E118/('C8,C10,C12'!E118+'C8,C10,C12'!E74+'C8,C10,C12'!E29)*100</f>
        <v>2.666666666666667</v>
      </c>
      <c r="F119" s="87">
        <f>+'C8,C10,C12'!F118/('C8,C10,C12'!F118+'C8,C10,C12'!F74+'C8,C10,C12'!F29)*100</f>
        <v>4.2579181572288638</v>
      </c>
      <c r="G119" s="87">
        <f>+'C8,C10,C12'!G118/('C8,C10,C12'!G118+'C8,C10,C12'!G74+'C8,C10,C12'!G29)*100</f>
        <v>4.2284345707560806</v>
      </c>
      <c r="H119" s="87">
        <f>+'C8,C10,C12'!H118/('C8,C10,C12'!H118+'C8,C10,C12'!H74+'C8,C10,C12'!H29)*100</f>
        <v>4.3591875519657917</v>
      </c>
      <c r="I119" s="87">
        <f>+'C8,C10,C12'!I118/('C8,C10,C12'!I118+'C8,C10,C12'!I74+'C8,C10,C12'!I29)*100</f>
        <v>5.0566598550993875</v>
      </c>
      <c r="J119" s="87">
        <f>+'C8,C10,C12'!J118/('C8,C10,C12'!J118+'C8,C10,C12'!J74+'C8,C10,C12'!J29)*100</f>
        <v>2.8877758647675695</v>
      </c>
      <c r="K119" s="87">
        <f>+'C8,C10,C12'!K118/('C8,C10,C12'!K118+'C8,C10,C12'!K74+'C8,C10,C12'!K29)*100</f>
        <v>3.4019214224261547</v>
      </c>
      <c r="L119" s="87">
        <f>+'C8,C10,C12'!L118/('C8,C10,C12'!L118+'C8,C10,C12'!L74+'C8,C10,C12'!L29)*100</f>
        <v>4.6714506824257773</v>
      </c>
      <c r="M119" s="87">
        <f>+'C8,C10,C12'!M118/('C8,C10,C12'!M118+'C8,C10,C12'!M74+'C8,C10,C12'!M29)*100</f>
        <v>3.477218225419664</v>
      </c>
      <c r="N119" s="87">
        <f>+'C8,C10,C12'!N118/('C8,C10,C12'!N118+'C8,C10,C12'!N74+'C8,C10,C12'!N29)*100</f>
        <v>3.5820472886875265</v>
      </c>
      <c r="O119" s="87">
        <f>+'C8,C10,C12'!O118/('C8,C10,C12'!O118+'C8,C10,C12'!O74+'C8,C10,C12'!O29)*100</f>
        <v>3.5437824018180528</v>
      </c>
      <c r="P119" s="87">
        <f>+'C8,C10,C12'!P118/('C8,C10,C12'!P118+'C8,C10,C12'!P74+'C8,C10,C12'!P29)*100</f>
        <v>2.8837700017583963</v>
      </c>
      <c r="Q119" s="87">
        <f>+'C8,C10,C12'!Q118/('C8,C10,C12'!Q118+'C8,C10,C12'!Q74+'C8,C10,C12'!Q29)*100</f>
        <v>4.8526746761527617</v>
      </c>
      <c r="R119" s="87">
        <f>+'C8,C10,C12'!R118/('C8,C10,C12'!R118+'C8,C10,C12'!R74+'C8,C10,C12'!R29)*100</f>
        <v>3.5588235294117649</v>
      </c>
      <c r="S119" s="87">
        <f>+'C8,C10,C12'!S118/('C8,C10,C12'!S118+'C8,C10,C12'!S74+'C8,C10,C12'!S29)*100</f>
        <v>4.5002734261910122</v>
      </c>
      <c r="T119" s="87">
        <f>+'C8,C10,C12'!T118/('C8,C10,C12'!T118+'C8,C10,C12'!T74+'C8,C10,C12'!T29)*100</f>
        <v>0</v>
      </c>
      <c r="U119" s="87">
        <f>+'C8,C10,C12'!U118/('C8,C10,C12'!U118+'C8,C10,C12'!U74+'C8,C10,C12'!U29)*100</f>
        <v>0</v>
      </c>
      <c r="V119" s="87">
        <f>+'C8,C10,C12'!V118/('C8,C10,C12'!V118+'C8,C10,C12'!V74+'C8,C10,C12'!V29)*100</f>
        <v>0</v>
      </c>
    </row>
    <row r="120" spans="1:22" ht="15" customHeight="1" x14ac:dyDescent="0.25">
      <c r="A120" s="78" t="s">
        <v>57</v>
      </c>
      <c r="B120" s="93" t="s">
        <v>61</v>
      </c>
      <c r="C120" s="93" t="s">
        <v>61</v>
      </c>
      <c r="D120" s="93" t="s">
        <v>61</v>
      </c>
      <c r="E120" s="93" t="s">
        <v>61</v>
      </c>
      <c r="F120" s="93" t="s">
        <v>61</v>
      </c>
      <c r="G120" s="93">
        <f>+'C8,C10,C12'!G119/('C8,C10,C12'!G119+'C8,C10,C12'!G75+'C8,C10,C12'!G30)*100</f>
        <v>0.41666666666666669</v>
      </c>
      <c r="H120" s="93">
        <f>+'C8,C10,C12'!H119/('C8,C10,C12'!H119+'C8,C10,C12'!H75+'C8,C10,C12'!H30)*100</f>
        <v>1.1173184357541899</v>
      </c>
      <c r="I120" s="93">
        <f>+'C8,C10,C12'!I119/('C8,C10,C12'!I119+'C8,C10,C12'!I75+'C8,C10,C12'!I30)*100</f>
        <v>0.98039215686274506</v>
      </c>
      <c r="J120" s="93" t="s">
        <v>61</v>
      </c>
      <c r="K120" s="93" t="s">
        <v>61</v>
      </c>
      <c r="L120" s="93" t="s">
        <v>61</v>
      </c>
      <c r="M120" s="93" t="s">
        <v>61</v>
      </c>
      <c r="N120" s="93" t="s">
        <v>61</v>
      </c>
      <c r="O120" s="93" t="s">
        <v>61</v>
      </c>
      <c r="P120" s="93" t="s">
        <v>61</v>
      </c>
      <c r="Q120" s="93" t="s">
        <v>61</v>
      </c>
      <c r="R120" s="93" t="s">
        <v>61</v>
      </c>
      <c r="S120" s="93" t="s">
        <v>61</v>
      </c>
      <c r="T120" s="93" t="s">
        <v>61</v>
      </c>
      <c r="U120" s="93" t="s">
        <v>61</v>
      </c>
      <c r="V120" s="93" t="s">
        <v>61</v>
      </c>
    </row>
    <row r="121" spans="1:22" ht="15" customHeight="1" x14ac:dyDescent="0.25">
      <c r="A121" s="70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1:22" ht="15" customHeight="1" x14ac:dyDescent="0.25">
      <c r="A122" s="89" t="s">
        <v>59</v>
      </c>
      <c r="B122" s="85">
        <f>+[1]ABSOL!L117/([1]ABSOL!L31+[1]ABSOL!L74+[1]ABSOL!L117)*100</f>
        <v>8.8443701593728665</v>
      </c>
      <c r="C122" s="85">
        <f>+'C8,C10,C12'!C121/('C8,C10,C12'!C121+'C8,C10,C12'!C77+'C8,C10,C12'!C32)*100</f>
        <v>9.4459520578923559</v>
      </c>
      <c r="D122" s="85">
        <f>+'C8,C10,C12'!D121/('C8,C10,C12'!D121+'C8,C10,C12'!D77+'C8,C10,C12'!D32)*100</f>
        <v>10.411794837531458</v>
      </c>
      <c r="E122" s="85">
        <f>+'C8,C10,C12'!E121/('C8,C10,C12'!E121+'C8,C10,C12'!E77+'C8,C10,C12'!E32)*100</f>
        <v>9.7064062281105539</v>
      </c>
      <c r="F122" s="85">
        <f>+'C8,C10,C12'!F121/('C8,C10,C12'!F121+'C8,C10,C12'!F77+'C8,C10,C12'!F32)*100</f>
        <v>9.693302485614284</v>
      </c>
      <c r="G122" s="85">
        <f>+'C8,C10,C12'!G121/('C8,C10,C12'!G121+'C8,C10,C12'!G77+'C8,C10,C12'!G32)*100</f>
        <v>12.092246119173904</v>
      </c>
      <c r="H122" s="85">
        <f>+'C8,C10,C12'!H121/('C8,C10,C12'!H121+'C8,C10,C12'!H77+'C8,C10,C12'!H32)*100</f>
        <v>12.103189635578453</v>
      </c>
      <c r="I122" s="85">
        <f>+'C8,C10,C12'!I121/('C8,C10,C12'!I121+'C8,C10,C12'!I77+'C8,C10,C12'!I32)*100</f>
        <v>12.030772588389349</v>
      </c>
      <c r="J122" s="85">
        <f>+'C8,C10,C12'!J121/('C8,C10,C12'!J121+'C8,C10,C12'!J77+'C8,C10,C12'!J32)*100</f>
        <v>3.976984557267528</v>
      </c>
      <c r="K122" s="85">
        <f>+'C8,C10,C12'!K121/('C8,C10,C12'!K121+'C8,C10,C12'!K77+'C8,C10,C12'!K32)*100</f>
        <v>6.1871501461336509</v>
      </c>
      <c r="L122" s="85">
        <f>+'C8,C10,C12'!L121/('C8,C10,C12'!L121+'C8,C10,C12'!L77+'C8,C10,C12'!L32)*100</f>
        <v>7.1325150547895619</v>
      </c>
      <c r="M122" s="85">
        <f>+'C8,C10,C12'!M121/('C8,C10,C12'!M121+'C8,C10,C12'!M77+'C8,C10,C12'!M32)*100</f>
        <v>7.0805374579603244</v>
      </c>
      <c r="N122" s="85">
        <f>+'C8,C10,C12'!N121/('C8,C10,C12'!N121+'C8,C10,C12'!N77+'C8,C10,C12'!N32)*100</f>
        <v>7.4047965443282893</v>
      </c>
      <c r="O122" s="85">
        <f>+'C8,C10,C12'!O121/('C8,C10,C12'!O121+'C8,C10,C12'!O77+'C8,C10,C12'!O32)*100</f>
        <v>8.197821768614288</v>
      </c>
      <c r="P122" s="85">
        <f>+'C8,C10,C12'!P121/('C8,C10,C12'!P121+'C8,C10,C12'!P77+'C8,C10,C12'!P32)*100</f>
        <v>7.3618719480455095</v>
      </c>
      <c r="Q122" s="85">
        <f>+'C8,C10,C12'!Q121/('C8,C10,C12'!Q121+'C8,C10,C12'!Q77+'C8,C10,C12'!Q32)*100</f>
        <v>7.4642286483174543</v>
      </c>
      <c r="R122" s="85">
        <f>+'C8,C10,C12'!R121/('C8,C10,C12'!R121+'C8,C10,C12'!R77+'C8,C10,C12'!R32)*100</f>
        <v>7.7339901477832509</v>
      </c>
      <c r="S122" s="85">
        <f>+'C8,C10,C12'!S121/('C8,C10,C12'!S121+'C8,C10,C12'!S77+'C8,C10,C12'!S32)*100</f>
        <v>6.2744642546024743</v>
      </c>
      <c r="T122" s="85">
        <f>+'C8,C10,C12'!T121/('C8,C10,C12'!T121+'C8,C10,C12'!T77+'C8,C10,C12'!T32)*100</f>
        <v>0</v>
      </c>
      <c r="U122" s="85">
        <f>+'C8,C10,C12'!U121/('C8,C10,C12'!U121+'C8,C10,C12'!U77+'C8,C10,C12'!U32)*100</f>
        <v>0</v>
      </c>
      <c r="V122" s="85">
        <f>+'C8,C10,C12'!V121/('C8,C10,C12'!V121+'C8,C10,C12'!V77+'C8,C10,C12'!V32)*100</f>
        <v>0</v>
      </c>
    </row>
    <row r="123" spans="1:22" ht="15" customHeight="1" x14ac:dyDescent="0.25">
      <c r="A123" s="69" t="s">
        <v>50</v>
      </c>
      <c r="B123" s="87">
        <f>+[1]ABSOL!L118/([1]ABSOL!L32+[1]ABSOL!L75+[1]ABSOL!L118)*100</f>
        <v>10.548878511827299</v>
      </c>
      <c r="C123" s="87">
        <f>+'C8,C10,C12'!C122/('C8,C10,C12'!C122+'C8,C10,C12'!C78+'C8,C10,C12'!C33)*100</f>
        <v>11.222589594497016</v>
      </c>
      <c r="D123" s="87">
        <f>+'C8,C10,C12'!D122/('C8,C10,C12'!D122+'C8,C10,C12'!D78+'C8,C10,C12'!D33)*100</f>
        <v>12.361032598454871</v>
      </c>
      <c r="E123" s="87">
        <f>+'C8,C10,C12'!E122/('C8,C10,C12'!E122+'C8,C10,C12'!E78+'C8,C10,C12'!E33)*100</f>
        <v>12.139221802659662</v>
      </c>
      <c r="F123" s="87">
        <f>+'C8,C10,C12'!F122/('C8,C10,C12'!F122+'C8,C10,C12'!F78+'C8,C10,C12'!F33)*100</f>
        <v>11.41955429601958</v>
      </c>
      <c r="G123" s="87">
        <f>+'C8,C10,C12'!G122/('C8,C10,C12'!G122+'C8,C10,C12'!G78+'C8,C10,C12'!G33)*100</f>
        <v>14.962226510121987</v>
      </c>
      <c r="H123" s="87">
        <f>+'C8,C10,C12'!H122/('C8,C10,C12'!H122+'C8,C10,C12'!H78+'C8,C10,C12'!H33)*100</f>
        <v>15.403519119237197</v>
      </c>
      <c r="I123" s="87">
        <f>+'C8,C10,C12'!I122/('C8,C10,C12'!I122+'C8,C10,C12'!I78+'C8,C10,C12'!I33)*100</f>
        <v>15.256783400619661</v>
      </c>
      <c r="J123" s="87">
        <f>+'C8,C10,C12'!J122/('C8,C10,C12'!J122+'C8,C10,C12'!J78+'C8,C10,C12'!J33)*100</f>
        <v>4.3007509726452939</v>
      </c>
      <c r="K123" s="87">
        <f>+'C8,C10,C12'!K122/('C8,C10,C12'!K122+'C8,C10,C12'!K78+'C8,C10,C12'!K33)*100</f>
        <v>7.785138248847927</v>
      </c>
      <c r="L123" s="87">
        <f>+'C8,C10,C12'!L122/('C8,C10,C12'!L122+'C8,C10,C12'!L78+'C8,C10,C12'!L33)*100</f>
        <v>8.769754296920059</v>
      </c>
      <c r="M123" s="87">
        <f>+'C8,C10,C12'!M122/('C8,C10,C12'!M122+'C8,C10,C12'!M78+'C8,C10,C12'!M33)*100</f>
        <v>8.8738661646414521</v>
      </c>
      <c r="N123" s="87">
        <f>+'C8,C10,C12'!N122/('C8,C10,C12'!N122+'C8,C10,C12'!N78+'C8,C10,C12'!N33)*100</f>
        <v>9.2051717920980778</v>
      </c>
      <c r="O123" s="87">
        <f>+'C8,C10,C12'!O122/('C8,C10,C12'!O122+'C8,C10,C12'!O78+'C8,C10,C12'!O33)*100</f>
        <v>9.7131867610047973</v>
      </c>
      <c r="P123" s="87">
        <f>+'C8,C10,C12'!P122/('C8,C10,C12'!P122+'C8,C10,C12'!P78+'C8,C10,C12'!P33)*100</f>
        <v>9.3894591860890522</v>
      </c>
      <c r="Q123" s="87">
        <f>+'C8,C10,C12'!Q122/('C8,C10,C12'!Q122+'C8,C10,C12'!Q78+'C8,C10,C12'!Q33)*100</f>
        <v>9.260065288356909</v>
      </c>
      <c r="R123" s="87">
        <f>+'C8,C10,C12'!R122/('C8,C10,C12'!R122+'C8,C10,C12'!R78+'C8,C10,C12'!R33)*100</f>
        <v>9.5570475747302179</v>
      </c>
      <c r="S123" s="87">
        <f>+'C8,C10,C12'!S122/('C8,C10,C12'!S122+'C8,C10,C12'!S78+'C8,C10,C12'!S33)*100</f>
        <v>7.6558715733973468</v>
      </c>
      <c r="T123" s="87">
        <f>+'C8,C10,C12'!T122/('C8,C10,C12'!T122+'C8,C10,C12'!T78+'C8,C10,C12'!T33)*100</f>
        <v>0</v>
      </c>
      <c r="U123" s="87">
        <f>+'C8,C10,C12'!U122/('C8,C10,C12'!U122+'C8,C10,C12'!U78+'C8,C10,C12'!U33)*100</f>
        <v>0</v>
      </c>
      <c r="V123" s="87">
        <f>+'C8,C10,C12'!V122/('C8,C10,C12'!V122+'C8,C10,C12'!V78+'C8,C10,C12'!V33)*100</f>
        <v>0</v>
      </c>
    </row>
    <row r="124" spans="1:22" ht="15" customHeight="1" x14ac:dyDescent="0.25">
      <c r="A124" s="69" t="s">
        <v>51</v>
      </c>
      <c r="B124" s="87">
        <f>+[1]ABSOL!L119/([1]ABSOL!L33+[1]ABSOL!L76+[1]ABSOL!L119)*100</f>
        <v>14.597556593604025</v>
      </c>
      <c r="C124" s="87">
        <f>+'C8,C10,C12'!C123/('C8,C10,C12'!C123+'C8,C10,C12'!C79+'C8,C10,C12'!C34)*100</f>
        <v>15.671173994806125</v>
      </c>
      <c r="D124" s="87">
        <f>+'C8,C10,C12'!D123/('C8,C10,C12'!D123+'C8,C10,C12'!D79+'C8,C10,C12'!D34)*100</f>
        <v>16.140559857057774</v>
      </c>
      <c r="E124" s="87">
        <f>+'C8,C10,C12'!E123/('C8,C10,C12'!E123+'C8,C10,C12'!E79+'C8,C10,C12'!E34)*100</f>
        <v>16.605961495577194</v>
      </c>
      <c r="F124" s="87">
        <f>+'C8,C10,C12'!F123/('C8,C10,C12'!F123+'C8,C10,C12'!F79+'C8,C10,C12'!F34)*100</f>
        <v>15.723947125730096</v>
      </c>
      <c r="G124" s="87">
        <f>+'C8,C10,C12'!G123/('C8,C10,C12'!G123+'C8,C10,C12'!G79+'C8,C10,C12'!G34)*100</f>
        <v>18.970934799685782</v>
      </c>
      <c r="H124" s="87">
        <f>+'C8,C10,C12'!H123/('C8,C10,C12'!H123+'C8,C10,C12'!H79+'C8,C10,C12'!H34)*100</f>
        <v>18.509815811415145</v>
      </c>
      <c r="I124" s="87">
        <f>+'C8,C10,C12'!I123/('C8,C10,C12'!I123+'C8,C10,C12'!I79+'C8,C10,C12'!I34)*100</f>
        <v>18.411399548532732</v>
      </c>
      <c r="J124" s="87">
        <f>+'C8,C10,C12'!J123/('C8,C10,C12'!J123+'C8,C10,C12'!J79+'C8,C10,C12'!J34)*100</f>
        <v>6.014388489208633</v>
      </c>
      <c r="K124" s="87">
        <f>+'C8,C10,C12'!K123/('C8,C10,C12'!K123+'C8,C10,C12'!K79+'C8,C10,C12'!K34)*100</f>
        <v>8.9345637583892614</v>
      </c>
      <c r="L124" s="87">
        <f>+'C8,C10,C12'!L123/('C8,C10,C12'!L123+'C8,C10,C12'!L79+'C8,C10,C12'!L34)*100</f>
        <v>10.036110921850515</v>
      </c>
      <c r="M124" s="87">
        <f>+'C8,C10,C12'!M123/('C8,C10,C12'!M123+'C8,C10,C12'!M79+'C8,C10,C12'!M34)*100</f>
        <v>10.484581497797357</v>
      </c>
      <c r="N124" s="87">
        <f>+'C8,C10,C12'!N123/('C8,C10,C12'!N123+'C8,C10,C12'!N79+'C8,C10,C12'!N34)*100</f>
        <v>11.075459172383271</v>
      </c>
      <c r="O124" s="87">
        <f>+'C8,C10,C12'!O123/('C8,C10,C12'!O123+'C8,C10,C12'!O79+'C8,C10,C12'!O34)*100</f>
        <v>10.783574046130632</v>
      </c>
      <c r="P124" s="87">
        <f>+'C8,C10,C12'!P123/('C8,C10,C12'!P123+'C8,C10,C12'!P79+'C8,C10,C12'!P34)*100</f>
        <v>11.478567988441164</v>
      </c>
      <c r="Q124" s="87">
        <f>+'C8,C10,C12'!Q123/('C8,C10,C12'!Q123+'C8,C10,C12'!Q79+'C8,C10,C12'!Q34)*100</f>
        <v>11.034061910573616</v>
      </c>
      <c r="R124" s="87">
        <f>+'C8,C10,C12'!R123/('C8,C10,C12'!R123+'C8,C10,C12'!R79+'C8,C10,C12'!R34)*100</f>
        <v>10.913864946629374</v>
      </c>
      <c r="S124" s="87">
        <f>+'C8,C10,C12'!S123/('C8,C10,C12'!S123+'C8,C10,C12'!S79+'C8,C10,C12'!S34)*100</f>
        <v>8.8780379536122513</v>
      </c>
      <c r="T124" s="87">
        <f>+'C8,C10,C12'!T123/('C8,C10,C12'!T123+'C8,C10,C12'!T79+'C8,C10,C12'!T34)*100</f>
        <v>0</v>
      </c>
      <c r="U124" s="87">
        <f>+'C8,C10,C12'!U123/('C8,C10,C12'!U123+'C8,C10,C12'!U79+'C8,C10,C12'!U34)*100</f>
        <v>0</v>
      </c>
      <c r="V124" s="87">
        <f>+'C8,C10,C12'!V123/('C8,C10,C12'!V123+'C8,C10,C12'!V79+'C8,C10,C12'!V34)*100</f>
        <v>0</v>
      </c>
    </row>
    <row r="125" spans="1:22" ht="15" customHeight="1" x14ac:dyDescent="0.25">
      <c r="A125" s="69" t="s">
        <v>52</v>
      </c>
      <c r="B125" s="87">
        <f>+[1]ABSOL!L120/([1]ABSOL!L34+[1]ABSOL!L77+[1]ABSOL!L120)*100</f>
        <v>11.203025289529663</v>
      </c>
      <c r="C125" s="87">
        <f>+'C8,C10,C12'!C124/('C8,C10,C12'!C124+'C8,C10,C12'!C80+'C8,C10,C12'!C35)*100</f>
        <v>11.361225692398349</v>
      </c>
      <c r="D125" s="87">
        <f>+'C8,C10,C12'!D124/('C8,C10,C12'!D124+'C8,C10,C12'!D80+'C8,C10,C12'!D35)*100</f>
        <v>11.68438859352344</v>
      </c>
      <c r="E125" s="87">
        <f>+'C8,C10,C12'!E124/('C8,C10,C12'!E124+'C8,C10,C12'!E80+'C8,C10,C12'!E35)*100</f>
        <v>10.215384615384615</v>
      </c>
      <c r="F125" s="87">
        <f>+'C8,C10,C12'!F124/('C8,C10,C12'!F124+'C8,C10,C12'!F80+'C8,C10,C12'!F35)*100</f>
        <v>11.013792409141246</v>
      </c>
      <c r="G125" s="87">
        <f>+'C8,C10,C12'!G124/('C8,C10,C12'!G124+'C8,C10,C12'!G80+'C8,C10,C12'!G35)*100</f>
        <v>16.376663254861825</v>
      </c>
      <c r="H125" s="87">
        <f>+'C8,C10,C12'!H124/('C8,C10,C12'!H124+'C8,C10,C12'!H80+'C8,C10,C12'!H35)*100</f>
        <v>14.795865093453065</v>
      </c>
      <c r="I125" s="87">
        <f>+'C8,C10,C12'!I124/('C8,C10,C12'!I124+'C8,C10,C12'!I80+'C8,C10,C12'!I35)*100</f>
        <v>15.360158966716345</v>
      </c>
      <c r="J125" s="87">
        <f>+'C8,C10,C12'!J124/('C8,C10,C12'!J124+'C8,C10,C12'!J80+'C8,C10,C12'!J35)*100</f>
        <v>4.1429358809480066</v>
      </c>
      <c r="K125" s="87">
        <f>+'C8,C10,C12'!K124/('C8,C10,C12'!K124+'C8,C10,C12'!K80+'C8,C10,C12'!K35)*100</f>
        <v>8.3764034931384774</v>
      </c>
      <c r="L125" s="87">
        <f>+'C8,C10,C12'!L124/('C8,C10,C12'!L124+'C8,C10,C12'!L80+'C8,C10,C12'!L35)*100</f>
        <v>9.7661131940724868</v>
      </c>
      <c r="M125" s="87">
        <f>+'C8,C10,C12'!M124/('C8,C10,C12'!M124+'C8,C10,C12'!M80+'C8,C10,C12'!M35)*100</f>
        <v>9.4605228643875154</v>
      </c>
      <c r="N125" s="87">
        <f>+'C8,C10,C12'!N124/('C8,C10,C12'!N124+'C8,C10,C12'!N80+'C8,C10,C12'!N35)*100</f>
        <v>9.8010507277581613</v>
      </c>
      <c r="O125" s="87">
        <f>+'C8,C10,C12'!O124/('C8,C10,C12'!O124+'C8,C10,C12'!O80+'C8,C10,C12'!O35)*100</f>
        <v>10.715804394046776</v>
      </c>
      <c r="P125" s="87">
        <f>+'C8,C10,C12'!P124/('C8,C10,C12'!P124+'C8,C10,C12'!P80+'C8,C10,C12'!P35)*100</f>
        <v>9.6770099625610762</v>
      </c>
      <c r="Q125" s="87">
        <f>+'C8,C10,C12'!Q124/('C8,C10,C12'!Q124+'C8,C10,C12'!Q80+'C8,C10,C12'!Q35)*100</f>
        <v>9.86846453830392</v>
      </c>
      <c r="R125" s="87">
        <f>+'C8,C10,C12'!R124/('C8,C10,C12'!R124+'C8,C10,C12'!R80+'C8,C10,C12'!R35)*100</f>
        <v>10.509830056647784</v>
      </c>
      <c r="S125" s="87">
        <f>+'C8,C10,C12'!S124/('C8,C10,C12'!S124+'C8,C10,C12'!S80+'C8,C10,C12'!S35)*100</f>
        <v>8.8714854281679294</v>
      </c>
      <c r="T125" s="87">
        <f>+'C8,C10,C12'!T124/('C8,C10,C12'!T124+'C8,C10,C12'!T80+'C8,C10,C12'!T35)*100</f>
        <v>0</v>
      </c>
      <c r="U125" s="87">
        <f>+'C8,C10,C12'!U124/('C8,C10,C12'!U124+'C8,C10,C12'!U80+'C8,C10,C12'!U35)*100</f>
        <v>0</v>
      </c>
      <c r="V125" s="87">
        <f>+'C8,C10,C12'!V124/('C8,C10,C12'!V124+'C8,C10,C12'!V80+'C8,C10,C12'!V35)*100</f>
        <v>0</v>
      </c>
    </row>
    <row r="126" spans="1:22" ht="15" customHeight="1" x14ac:dyDescent="0.25">
      <c r="A126" s="69" t="s">
        <v>53</v>
      </c>
      <c r="B126" s="87">
        <f>+[1]ABSOL!L121/([1]ABSOL!L35+[1]ABSOL!L78+[1]ABSOL!L121)*100</f>
        <v>2.8015921616656461</v>
      </c>
      <c r="C126" s="87">
        <f>+'C8,C10,C12'!C125/('C8,C10,C12'!C125+'C8,C10,C12'!C81+'C8,C10,C12'!C36)*100</f>
        <v>3.588049842366011</v>
      </c>
      <c r="D126" s="87">
        <f>+'C8,C10,C12'!D125/('C8,C10,C12'!D125+'C8,C10,C12'!D81+'C8,C10,C12'!D36)*100</f>
        <v>6.3940977559176142</v>
      </c>
      <c r="E126" s="87">
        <f>+'C8,C10,C12'!E125/('C8,C10,C12'!E125+'C8,C10,C12'!E81+'C8,C10,C12'!E36)*100</f>
        <v>6.4396028681742958</v>
      </c>
      <c r="F126" s="87">
        <f>+'C8,C10,C12'!F125/('C8,C10,C12'!F125+'C8,C10,C12'!F81+'C8,C10,C12'!F36)*100</f>
        <v>5.0080177624275315</v>
      </c>
      <c r="G126" s="87">
        <f>+'C8,C10,C12'!G125/('C8,C10,C12'!G125+'C8,C10,C12'!G81+'C8,C10,C12'!G36)*100</f>
        <v>6.9332673022161702</v>
      </c>
      <c r="H126" s="87">
        <f>+'C8,C10,C12'!H125/('C8,C10,C12'!H125+'C8,C10,C12'!H81+'C8,C10,C12'!H36)*100</f>
        <v>10.865918182991354</v>
      </c>
      <c r="I126" s="87">
        <f>+'C8,C10,C12'!I125/('C8,C10,C12'!I125+'C8,C10,C12'!I81+'C8,C10,C12'!I36)*100</f>
        <v>9.3231327800829877</v>
      </c>
      <c r="J126" s="87">
        <f>+'C8,C10,C12'!J125/('C8,C10,C12'!J125+'C8,C10,C12'!J81+'C8,C10,C12'!J36)*100</f>
        <v>1.6604945645681517</v>
      </c>
      <c r="K126" s="87">
        <f>+'C8,C10,C12'!K125/('C8,C10,C12'!K125+'C8,C10,C12'!K81+'C8,C10,C12'!K36)*100</f>
        <v>5.2751794648683923</v>
      </c>
      <c r="L126" s="87">
        <f>+'C8,C10,C12'!L125/('C8,C10,C12'!L125+'C8,C10,C12'!L81+'C8,C10,C12'!L36)*100</f>
        <v>5.3882005229055361</v>
      </c>
      <c r="M126" s="87">
        <f>+'C8,C10,C12'!M125/('C8,C10,C12'!M125+'C8,C10,C12'!M81+'C8,C10,C12'!M36)*100</f>
        <v>5.4364989848860814</v>
      </c>
      <c r="N126" s="87">
        <f>+'C8,C10,C12'!N125/('C8,C10,C12'!N125+'C8,C10,C12'!N81+'C8,C10,C12'!N36)*100</f>
        <v>4.7488784330889589</v>
      </c>
      <c r="O126" s="87">
        <f>+'C8,C10,C12'!O125/('C8,C10,C12'!O125+'C8,C10,C12'!O81+'C8,C10,C12'!O36)*100</f>
        <v>6.1151079136690649</v>
      </c>
      <c r="P126" s="87">
        <f>+'C8,C10,C12'!P125/('C8,C10,C12'!P125+'C8,C10,C12'!P81+'C8,C10,C12'!P36)*100</f>
        <v>5.764911405041178</v>
      </c>
      <c r="Q126" s="87">
        <f>+'C8,C10,C12'!Q125/('C8,C10,C12'!Q125+'C8,C10,C12'!Q81+'C8,C10,C12'!Q36)*100</f>
        <v>6.0414224306369677</v>
      </c>
      <c r="R126" s="87">
        <f>+'C8,C10,C12'!R125/('C8,C10,C12'!R125+'C8,C10,C12'!R81+'C8,C10,C12'!R36)*100</f>
        <v>6.5370884569615235</v>
      </c>
      <c r="S126" s="87">
        <f>+'C8,C10,C12'!S125/('C8,C10,C12'!S125+'C8,C10,C12'!S81+'C8,C10,C12'!S36)*100</f>
        <v>4.5186490005361106</v>
      </c>
      <c r="T126" s="87">
        <f>+'C8,C10,C12'!T125/('C8,C10,C12'!T125+'C8,C10,C12'!T81+'C8,C10,C12'!T36)*100</f>
        <v>0</v>
      </c>
      <c r="U126" s="87">
        <f>+'C8,C10,C12'!U125/('C8,C10,C12'!U125+'C8,C10,C12'!U81+'C8,C10,C12'!U36)*100</f>
        <v>0</v>
      </c>
      <c r="V126" s="87">
        <f>+'C8,C10,C12'!V125/('C8,C10,C12'!V125+'C8,C10,C12'!V81+'C8,C10,C12'!V36)*100</f>
        <v>0</v>
      </c>
    </row>
    <row r="127" spans="1:22" ht="15" customHeight="1" x14ac:dyDescent="0.25">
      <c r="A127" s="70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1:22" ht="15" customHeight="1" x14ac:dyDescent="0.25">
      <c r="A128" s="78" t="s">
        <v>54</v>
      </c>
      <c r="B128" s="86">
        <f>+[1]ABSOL!L123/([1]ABSOL!L37+[1]ABSOL!L80+[1]ABSOL!L123)*100</f>
        <v>6.1212010028740904</v>
      </c>
      <c r="C128" s="86">
        <f>+'C8,C10,C12'!C127/('C8,C10,C12'!C127+'C8,C10,C12'!C83+'C8,C10,C12'!C38)*100</f>
        <v>6.8353157982911705</v>
      </c>
      <c r="D128" s="86">
        <f>+'C8,C10,C12'!D127/('C8,C10,C12'!D127+'C8,C10,C12'!D83+'C8,C10,C12'!D38)*100</f>
        <v>7.5955570075138841</v>
      </c>
      <c r="E128" s="86">
        <f>+'C8,C10,C12'!E127/('C8,C10,C12'!E127+'C8,C10,C12'!E83+'C8,C10,C12'!E38)*100</f>
        <v>5.9091840918409178</v>
      </c>
      <c r="F128" s="86">
        <f>+'C8,C10,C12'!F127/('C8,C10,C12'!F127+'C8,C10,C12'!F83+'C8,C10,C12'!F38)*100</f>
        <v>6.9470772068241207</v>
      </c>
      <c r="G128" s="86">
        <f>+'C8,C10,C12'!G127/('C8,C10,C12'!G127+'C8,C10,C12'!G83+'C8,C10,C12'!G38)*100</f>
        <v>7.8922178615870582</v>
      </c>
      <c r="H128" s="86">
        <f>+'C8,C10,C12'!H127/('C8,C10,C12'!H127+'C8,C10,C12'!H83+'C8,C10,C12'!H38)*100</f>
        <v>7.5818108362885477</v>
      </c>
      <c r="I128" s="86">
        <f>+'C8,C10,C12'!I127/('C8,C10,C12'!I127+'C8,C10,C12'!I83+'C8,C10,C12'!I38)*100</f>
        <v>7.5550345186921968</v>
      </c>
      <c r="J128" s="86">
        <f>+'C8,C10,C12'!J127/('C8,C10,C12'!J127+'C8,C10,C12'!J83+'C8,C10,C12'!J38)*100</f>
        <v>3.5300974107068521</v>
      </c>
      <c r="K128" s="86">
        <f>+'C8,C10,C12'!K127/('C8,C10,C12'!K127+'C8,C10,C12'!K83+'C8,C10,C12'!K38)*100</f>
        <v>4.0400913277349941</v>
      </c>
      <c r="L128" s="86">
        <f>+'C8,C10,C12'!L127/('C8,C10,C12'!L127+'C8,C10,C12'!L83+'C8,C10,C12'!L38)*100</f>
        <v>4.9574745230250556</v>
      </c>
      <c r="M128" s="86">
        <f>+'C8,C10,C12'!M127/('C8,C10,C12'!M127+'C8,C10,C12'!M83+'C8,C10,C12'!M38)*100</f>
        <v>4.7072590691178133</v>
      </c>
      <c r="N128" s="86">
        <f>+'C8,C10,C12'!N127/('C8,C10,C12'!N127+'C8,C10,C12'!N83+'C8,C10,C12'!N38)*100</f>
        <v>4.8946026501957123</v>
      </c>
      <c r="O128" s="86">
        <f>+'C8,C10,C12'!O127/('C8,C10,C12'!O127+'C8,C10,C12'!O83+'C8,C10,C12'!O38)*100</f>
        <v>6.1307769537195975</v>
      </c>
      <c r="P128" s="86">
        <f>+'C8,C10,C12'!P127/('C8,C10,C12'!P127+'C8,C10,C12'!P83+'C8,C10,C12'!P38)*100</f>
        <v>4.6085508051082735</v>
      </c>
      <c r="Q128" s="86">
        <f>+'C8,C10,C12'!Q127/('C8,C10,C12'!Q127+'C8,C10,C12'!Q83+'C8,C10,C12'!Q38)*100</f>
        <v>5.2511599216885241</v>
      </c>
      <c r="R128" s="86">
        <f>+'C8,C10,C12'!R127/('C8,C10,C12'!R127+'C8,C10,C12'!R83+'C8,C10,C12'!R38)*100</f>
        <v>5.5746568331539859</v>
      </c>
      <c r="S128" s="86">
        <f>+'C8,C10,C12'!S127/('C8,C10,C12'!S127+'C8,C10,C12'!S83+'C8,C10,C12'!S38)*100</f>
        <v>4.6401947360413818</v>
      </c>
      <c r="T128" s="86">
        <f>+'C8,C10,C12'!T127/('C8,C10,C12'!T127+'C8,C10,C12'!T83+'C8,C10,C12'!T38)*100</f>
        <v>0</v>
      </c>
      <c r="U128" s="86">
        <f>+'C8,C10,C12'!U127/('C8,C10,C12'!U127+'C8,C10,C12'!U83+'C8,C10,C12'!U38)*100</f>
        <v>0</v>
      </c>
      <c r="V128" s="86">
        <f>+'C8,C10,C12'!V127/('C8,C10,C12'!V127+'C8,C10,C12'!V83+'C8,C10,C12'!V38)*100</f>
        <v>0</v>
      </c>
    </row>
    <row r="129" spans="1:22" ht="15" customHeight="1" x14ac:dyDescent="0.25">
      <c r="A129" s="78" t="s">
        <v>55</v>
      </c>
      <c r="B129" s="87">
        <f>+[1]ABSOL!L124/([1]ABSOL!L38+[1]ABSOL!L81+[1]ABSOL!L124)*100</f>
        <v>9.7043525869148652</v>
      </c>
      <c r="C129" s="87">
        <f>+'C8,C10,C12'!C128/('C8,C10,C12'!C128+'C8,C10,C12'!C84+'C8,C10,C12'!C39)*100</f>
        <v>11.124876114965312</v>
      </c>
      <c r="D129" s="87">
        <f>+'C8,C10,C12'!D128/('C8,C10,C12'!D128+'C8,C10,C12'!D84+'C8,C10,C12'!D39)*100</f>
        <v>11.893505847225679</v>
      </c>
      <c r="E129" s="87">
        <f>+'C8,C10,C12'!E128/('C8,C10,C12'!E128+'C8,C10,C12'!E84+'C8,C10,C12'!E39)*100</f>
        <v>9.2232415902140659</v>
      </c>
      <c r="F129" s="87">
        <f>+'C8,C10,C12'!F128/('C8,C10,C12'!F128+'C8,C10,C12'!F84+'C8,C10,C12'!F39)*100</f>
        <v>9.4332587621178234</v>
      </c>
      <c r="G129" s="87">
        <f>+'C8,C10,C12'!G128/('C8,C10,C12'!G128+'C8,C10,C12'!G84+'C8,C10,C12'!G39)*100</f>
        <v>11.875782049823682</v>
      </c>
      <c r="H129" s="87">
        <f>+'C8,C10,C12'!H128/('C8,C10,C12'!H128+'C8,C10,C12'!H84+'C8,C10,C12'!H39)*100</f>
        <v>11.618473060120657</v>
      </c>
      <c r="I129" s="87">
        <f>+'C8,C10,C12'!I128/('C8,C10,C12'!I128+'C8,C10,C12'!I84+'C8,C10,C12'!I39)*100</f>
        <v>11.671663392949446</v>
      </c>
      <c r="J129" s="87">
        <f>+'C8,C10,C12'!J128/('C8,C10,C12'!J128+'C8,C10,C12'!J84+'C8,C10,C12'!J39)*100</f>
        <v>4.176904176904177</v>
      </c>
      <c r="K129" s="87">
        <f>+'C8,C10,C12'!K128/('C8,C10,C12'!K128+'C8,C10,C12'!K84+'C8,C10,C12'!K39)*100</f>
        <v>5.7217407510949583</v>
      </c>
      <c r="L129" s="87">
        <f>+'C8,C10,C12'!L128/('C8,C10,C12'!L128+'C8,C10,C12'!L84+'C8,C10,C12'!L39)*100</f>
        <v>6.679709334823924</v>
      </c>
      <c r="M129" s="87">
        <f>+'C8,C10,C12'!M128/('C8,C10,C12'!M128+'C8,C10,C12'!M84+'C8,C10,C12'!M39)*100</f>
        <v>6.4167132997575083</v>
      </c>
      <c r="N129" s="87">
        <f>+'C8,C10,C12'!N128/('C8,C10,C12'!N128+'C8,C10,C12'!N84+'C8,C10,C12'!N39)*100</f>
        <v>7.3053183393929144</v>
      </c>
      <c r="O129" s="87">
        <f>+'C8,C10,C12'!O128/('C8,C10,C12'!O128+'C8,C10,C12'!O84+'C8,C10,C12'!O39)*100</f>
        <v>8.8568257491675926</v>
      </c>
      <c r="P129" s="87">
        <f>+'C8,C10,C12'!P128/('C8,C10,C12'!P128+'C8,C10,C12'!P84+'C8,C10,C12'!P39)*100</f>
        <v>7.0859538784067091</v>
      </c>
      <c r="Q129" s="87">
        <f>+'C8,C10,C12'!Q128/('C8,C10,C12'!Q128+'C8,C10,C12'!Q84+'C8,C10,C12'!Q39)*100</f>
        <v>7.3812455446827814</v>
      </c>
      <c r="R129" s="87">
        <f>+'C8,C10,C12'!R128/('C8,C10,C12'!R128+'C8,C10,C12'!R84+'C8,C10,C12'!R39)*100</f>
        <v>7.9238452772005097</v>
      </c>
      <c r="S129" s="87">
        <f>+'C8,C10,C12'!S128/('C8,C10,C12'!S128+'C8,C10,C12'!S84+'C8,C10,C12'!S39)*100</f>
        <v>6.9468043393020524</v>
      </c>
      <c r="T129" s="87">
        <f>+'C8,C10,C12'!T128/('C8,C10,C12'!T128+'C8,C10,C12'!T84+'C8,C10,C12'!T39)*100</f>
        <v>0</v>
      </c>
      <c r="U129" s="87">
        <f>+'C8,C10,C12'!U128/('C8,C10,C12'!U128+'C8,C10,C12'!U84+'C8,C10,C12'!U39)*100</f>
        <v>0</v>
      </c>
      <c r="V129" s="87">
        <f>+'C8,C10,C12'!V128/('C8,C10,C12'!V128+'C8,C10,C12'!V84+'C8,C10,C12'!V39)*100</f>
        <v>0</v>
      </c>
    </row>
    <row r="130" spans="1:22" ht="15" customHeight="1" x14ac:dyDescent="0.25">
      <c r="A130" s="78" t="s">
        <v>56</v>
      </c>
      <c r="B130" s="87">
        <f>+[1]ABSOL!L125/([1]ABSOL!L39+[1]ABSOL!L82+[1]ABSOL!L125)*100</f>
        <v>4.2206590151795638</v>
      </c>
      <c r="C130" s="87">
        <f>+'C8,C10,C12'!C129/('C8,C10,C12'!C129+'C8,C10,C12'!C85+'C8,C10,C12'!C40)*100</f>
        <v>4.2974079126875857</v>
      </c>
      <c r="D130" s="87">
        <f>+'C8,C10,C12'!D129/('C8,C10,C12'!D129+'C8,C10,C12'!D85+'C8,C10,C12'!D40)*100</f>
        <v>5.611093195743309</v>
      </c>
      <c r="E130" s="87">
        <f>+'C8,C10,C12'!E129/('C8,C10,C12'!E129+'C8,C10,C12'!E85+'C8,C10,C12'!E40)*100</f>
        <v>4.5475011256190907</v>
      </c>
      <c r="F130" s="87">
        <f>+'C8,C10,C12'!F129/('C8,C10,C12'!F129+'C8,C10,C12'!F85+'C8,C10,C12'!F40)*100</f>
        <v>6.413814369411039</v>
      </c>
      <c r="G130" s="87">
        <f>+'C8,C10,C12'!G129/('C8,C10,C12'!G129+'C8,C10,C12'!G85+'C8,C10,C12'!G40)*100</f>
        <v>6.5111911097198316</v>
      </c>
      <c r="H130" s="87">
        <f>+'C8,C10,C12'!H129/('C8,C10,C12'!H129+'C8,C10,C12'!H85+'C8,C10,C12'!H40)*100</f>
        <v>6.1073228579899199</v>
      </c>
      <c r="I130" s="87">
        <f>+'C8,C10,C12'!I129/('C8,C10,C12'!I129+'C8,C10,C12'!I85+'C8,C10,C12'!I40)*100</f>
        <v>6.0926415356795101</v>
      </c>
      <c r="J130" s="87">
        <f>+'C8,C10,C12'!J129/('C8,C10,C12'!J129+'C8,C10,C12'!J85+'C8,C10,C12'!J40)*100</f>
        <v>3.6746436511050087</v>
      </c>
      <c r="K130" s="87">
        <f>+'C8,C10,C12'!K129/('C8,C10,C12'!K129+'C8,C10,C12'!K85+'C8,C10,C12'!K40)*100</f>
        <v>4.1828915965330991</v>
      </c>
      <c r="L130" s="87">
        <f>+'C8,C10,C12'!L129/('C8,C10,C12'!L129+'C8,C10,C12'!L85+'C8,C10,C12'!L40)*100</f>
        <v>5.7875457875457874</v>
      </c>
      <c r="M130" s="87">
        <f>+'C8,C10,C12'!M129/('C8,C10,C12'!M129+'C8,C10,C12'!M85+'C8,C10,C12'!M40)*100</f>
        <v>4.5960328979196907</v>
      </c>
      <c r="N130" s="87">
        <f>+'C8,C10,C12'!N129/('C8,C10,C12'!N129+'C8,C10,C12'!N85+'C8,C10,C12'!N40)*100</f>
        <v>4.3247702097572471</v>
      </c>
      <c r="O130" s="87">
        <f>+'C8,C10,C12'!O129/('C8,C10,C12'!O129+'C8,C10,C12'!O85+'C8,C10,C12'!O40)*100</f>
        <v>5.2380447460502602</v>
      </c>
      <c r="P130" s="87">
        <f>+'C8,C10,C12'!P129/('C8,C10,C12'!P129+'C8,C10,C12'!P85+'C8,C10,C12'!P40)*100</f>
        <v>4.3745480838756325</v>
      </c>
      <c r="Q130" s="87">
        <f>+'C8,C10,C12'!Q129/('C8,C10,C12'!Q129+'C8,C10,C12'!Q85+'C8,C10,C12'!Q40)*100</f>
        <v>4.89060489060489</v>
      </c>
      <c r="R130" s="87">
        <f>+'C8,C10,C12'!R129/('C8,C10,C12'!R129+'C8,C10,C12'!R85+'C8,C10,C12'!R40)*100</f>
        <v>5.408450704225352</v>
      </c>
      <c r="S130" s="87">
        <f>+'C8,C10,C12'!S129/('C8,C10,C12'!S129+'C8,C10,C12'!S85+'C8,C10,C12'!S40)*100</f>
        <v>4.1592777688215374</v>
      </c>
      <c r="T130" s="87">
        <f>+'C8,C10,C12'!T129/('C8,C10,C12'!T129+'C8,C10,C12'!T85+'C8,C10,C12'!T40)*100</f>
        <v>0</v>
      </c>
      <c r="U130" s="87">
        <f>+'C8,C10,C12'!U129/('C8,C10,C12'!U129+'C8,C10,C12'!U85+'C8,C10,C12'!U40)*100</f>
        <v>0</v>
      </c>
      <c r="V130" s="87">
        <f>+'C8,C10,C12'!V129/('C8,C10,C12'!V129+'C8,C10,C12'!V85+'C8,C10,C12'!V40)*100</f>
        <v>0</v>
      </c>
    </row>
    <row r="131" spans="1:22" ht="15" customHeight="1" thickBot="1" x14ac:dyDescent="0.3">
      <c r="A131" s="79" t="s">
        <v>57</v>
      </c>
      <c r="B131" s="90">
        <f>+[1]ABSOL!L126/([1]ABSOL!L40+[1]ABSOL!L83+[1]ABSOL!L126)*100</f>
        <v>1.7558299039780523</v>
      </c>
      <c r="C131" s="90">
        <f>+'C8,C10,C12'!C130/('C8,C10,C12'!C130+'C8,C10,C12'!C86+'C8,C10,C12'!C41)*100</f>
        <v>1.8635104507680684</v>
      </c>
      <c r="D131" s="90">
        <f>+'C8,C10,C12'!D130/('C8,C10,C12'!D130+'C8,C10,C12'!D86+'C8,C10,C12'!D41)*100</f>
        <v>2.2055259331071255</v>
      </c>
      <c r="E131" s="90">
        <f>+'C8,C10,C12'!E130/('C8,C10,C12'!E130+'C8,C10,C12'!E86+'C8,C10,C12'!E41)*100</f>
        <v>2.0539152759948651</v>
      </c>
      <c r="F131" s="90">
        <f>+'C8,C10,C12'!F130/('C8,C10,C12'!F130+'C8,C10,C12'!F86+'C8,C10,C12'!F41)*100</f>
        <v>3.6294365349909761</v>
      </c>
      <c r="G131" s="90">
        <f>+'C8,C10,C12'!G130/('C8,C10,C12'!G130+'C8,C10,C12'!G86+'C8,C10,C12'!G41)*100</f>
        <v>3.3076653832691636</v>
      </c>
      <c r="H131" s="90">
        <f>+'C8,C10,C12'!H130/('C8,C10,C12'!H130+'C8,C10,C12'!H86+'C8,C10,C12'!H41)*100</f>
        <v>2.7040730099712693</v>
      </c>
      <c r="I131" s="90">
        <f>+'C8,C10,C12'!I130/('C8,C10,C12'!I130+'C8,C10,C12'!I86+'C8,C10,C12'!I41)*100</f>
        <v>2.8043443021559407</v>
      </c>
      <c r="J131" s="90">
        <f>+'C8,C10,C12'!J130/('C8,C10,C12'!J130+'C8,C10,C12'!J86+'C8,C10,C12'!J41)*100</f>
        <v>2.4065385197517783</v>
      </c>
      <c r="K131" s="90">
        <f>+'C8,C10,C12'!K130/('C8,C10,C12'!K130+'C8,C10,C12'!K86+'C8,C10,C12'!K41)*100</f>
        <v>1.3568331235137783</v>
      </c>
      <c r="L131" s="90">
        <f>+'C8,C10,C12'!L130/('C8,C10,C12'!L130+'C8,C10,C12'!L86+'C8,C10,C12'!L41)*100</f>
        <v>1.434940094733909</v>
      </c>
      <c r="M131" s="90">
        <f>+'C8,C10,C12'!M130/('C8,C10,C12'!M130+'C8,C10,C12'!M86+'C8,C10,C12'!M41)*100</f>
        <v>2.3863484868684175</v>
      </c>
      <c r="N131" s="90">
        <f>+'C8,C10,C12'!N130/('C8,C10,C12'!N130+'C8,C10,C12'!N86+'C8,C10,C12'!N41)*100</f>
        <v>1.7520573400584019</v>
      </c>
      <c r="O131" s="90">
        <f>+'C8,C10,C12'!O130/('C8,C10,C12'!O130+'C8,C10,C12'!O86+'C8,C10,C12'!O41)*100</f>
        <v>2.5469675955112847</v>
      </c>
      <c r="P131" s="90">
        <f>+'C8,C10,C12'!P130/('C8,C10,C12'!P130+'C8,C10,C12'!P86+'C8,C10,C12'!P41)*100</f>
        <v>0.89315997738835495</v>
      </c>
      <c r="Q131" s="90">
        <f>+'C8,C10,C12'!Q130/('C8,C10,C12'!Q130+'C8,C10,C12'!Q86+'C8,C10,C12'!Q41)*100</f>
        <v>2.440937163023233</v>
      </c>
      <c r="R131" s="90">
        <f>+'C8,C10,C12'!R130/('C8,C10,C12'!R130+'C8,C10,C12'!R86+'C8,C10,C12'!R41)*100</f>
        <v>2.5095269077051769</v>
      </c>
      <c r="S131" s="90">
        <f>+'C8,C10,C12'!S130/('C8,C10,C12'!S130+'C8,C10,C12'!S86+'C8,C10,C12'!S41)*100</f>
        <v>2.1398124467178175</v>
      </c>
      <c r="T131" s="90">
        <f>+'C8,C10,C12'!T130/('C8,C10,C12'!T130+'C8,C10,C12'!T86+'C8,C10,C12'!T41)*100</f>
        <v>0</v>
      </c>
      <c r="U131" s="90">
        <f>+'C8,C10,C12'!U130/('C8,C10,C12'!U130+'C8,C10,C12'!U86+'C8,C10,C12'!U41)*100</f>
        <v>0</v>
      </c>
      <c r="V131" s="90">
        <f>+'C8,C10,C12'!V130/('C8,C10,C12'!V130+'C8,C10,C12'!V86+'C8,C10,C12'!V41)*100</f>
        <v>0</v>
      </c>
    </row>
    <row r="132" spans="1:22" ht="15" customHeight="1" x14ac:dyDescent="0.25">
      <c r="A132" s="375" t="s">
        <v>224</v>
      </c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262"/>
      <c r="T132" s="290"/>
      <c r="U132" s="304"/>
      <c r="V132" s="327"/>
    </row>
    <row r="133" spans="1:22" ht="15" customHeight="1" x14ac:dyDescent="0.25">
      <c r="A133" s="94"/>
    </row>
    <row r="134" spans="1:22" ht="15" customHeight="1" x14ac:dyDescent="0.25">
      <c r="A134" s="46"/>
    </row>
    <row r="135" spans="1:22" ht="15" customHeight="1" x14ac:dyDescent="0.25">
      <c r="A135" s="46"/>
    </row>
    <row r="136" spans="1:22" ht="15" customHeight="1" x14ac:dyDescent="0.25">
      <c r="A136" s="46"/>
    </row>
    <row r="137" spans="1:22" ht="15" customHeight="1" x14ac:dyDescent="0.25">
      <c r="A137" s="46"/>
    </row>
    <row r="138" spans="1:22" ht="15" customHeight="1" x14ac:dyDescent="0.25">
      <c r="A138" s="46"/>
    </row>
    <row r="139" spans="1:22" ht="15" customHeight="1" x14ac:dyDescent="0.25">
      <c r="A139" s="46"/>
    </row>
    <row r="140" spans="1:22" ht="15" customHeight="1" x14ac:dyDescent="0.25">
      <c r="A140" s="46"/>
    </row>
    <row r="141" spans="1:22" ht="15" customHeight="1" x14ac:dyDescent="0.25">
      <c r="A141" s="46"/>
    </row>
    <row r="142" spans="1:22" ht="15" customHeight="1" x14ac:dyDescent="0.25">
      <c r="A142" s="46"/>
    </row>
    <row r="143" spans="1:22" ht="15" customHeight="1" x14ac:dyDescent="0.25">
      <c r="A143" s="46"/>
    </row>
    <row r="144" spans="1:22" ht="15" customHeight="1" x14ac:dyDescent="0.25">
      <c r="A144" s="46"/>
    </row>
    <row r="145" s="46" customFormat="1" ht="15" customHeight="1" x14ac:dyDescent="0.25"/>
    <row r="146" s="46" customFormat="1" ht="15" customHeight="1" x14ac:dyDescent="0.25"/>
    <row r="147" s="46" customFormat="1" ht="15" customHeight="1" x14ac:dyDescent="0.25"/>
    <row r="148" s="46" customFormat="1" ht="15" customHeight="1" x14ac:dyDescent="0.25"/>
    <row r="149" s="46" customFormat="1" ht="15" customHeight="1" x14ac:dyDescent="0.25"/>
    <row r="150" s="46" customFormat="1" ht="15" customHeight="1" x14ac:dyDescent="0.25"/>
    <row r="151" s="46" customFormat="1" ht="15" customHeight="1" x14ac:dyDescent="0.25"/>
    <row r="152" s="46" customFormat="1" ht="15" customHeight="1" x14ac:dyDescent="0.25"/>
    <row r="153" s="46" customFormat="1" ht="15" customHeight="1" x14ac:dyDescent="0.25"/>
    <row r="154" s="46" customFormat="1" ht="15" customHeight="1" x14ac:dyDescent="0.25"/>
    <row r="155" s="46" customFormat="1" ht="15" customHeight="1" x14ac:dyDescent="0.25"/>
    <row r="156" s="46" customFormat="1" ht="15" customHeight="1" x14ac:dyDescent="0.25"/>
    <row r="157" s="46" customFormat="1" ht="15" customHeight="1" x14ac:dyDescent="0.25"/>
    <row r="158" s="46" customFormat="1" ht="15" customHeight="1" x14ac:dyDescent="0.25"/>
    <row r="159" s="46" customFormat="1" ht="15" customHeight="1" x14ac:dyDescent="0.25"/>
    <row r="160" s="46" customFormat="1" ht="15" customHeight="1" x14ac:dyDescent="0.25"/>
    <row r="161" s="46" customFormat="1" ht="15" customHeight="1" x14ac:dyDescent="0.25"/>
    <row r="162" s="46" customFormat="1" ht="15" customHeight="1" x14ac:dyDescent="0.25"/>
    <row r="163" s="46" customFormat="1" ht="15" customHeight="1" x14ac:dyDescent="0.25"/>
    <row r="164" s="46" customFormat="1" ht="15" customHeight="1" x14ac:dyDescent="0.25"/>
    <row r="165" s="46" customFormat="1" ht="15" customHeight="1" x14ac:dyDescent="0.25"/>
    <row r="166" s="46" customFormat="1" ht="15" customHeight="1" x14ac:dyDescent="0.25"/>
    <row r="167" s="46" customFormat="1" ht="15" customHeight="1" x14ac:dyDescent="0.25"/>
    <row r="168" s="46" customFormat="1" ht="15" customHeight="1" x14ac:dyDescent="0.25"/>
    <row r="169" s="46" customFormat="1" ht="15" customHeight="1" x14ac:dyDescent="0.25"/>
    <row r="170" s="46" customFormat="1" ht="15" customHeight="1" x14ac:dyDescent="0.25"/>
    <row r="171" s="46" customFormat="1" ht="15" customHeight="1" x14ac:dyDescent="0.25"/>
    <row r="172" s="46" customFormat="1" ht="15" customHeight="1" x14ac:dyDescent="0.25"/>
    <row r="173" s="46" customFormat="1" ht="15" customHeight="1" x14ac:dyDescent="0.25"/>
    <row r="174" s="46" customFormat="1" ht="15" customHeight="1" x14ac:dyDescent="0.25"/>
    <row r="175" s="46" customFormat="1" ht="15" customHeight="1" x14ac:dyDescent="0.25"/>
    <row r="176" s="46" customFormat="1" ht="15" customHeight="1" x14ac:dyDescent="0.25"/>
    <row r="177" s="46" customFormat="1" ht="15" customHeight="1" x14ac:dyDescent="0.25"/>
    <row r="178" s="46" customFormat="1" ht="15" customHeight="1" x14ac:dyDescent="0.25"/>
    <row r="179" s="46" customFormat="1" ht="15" customHeight="1" x14ac:dyDescent="0.25"/>
    <row r="180" s="46" customFormat="1" ht="15" customHeight="1" x14ac:dyDescent="0.25"/>
    <row r="181" s="46" customFormat="1" ht="15" customHeight="1" x14ac:dyDescent="0.25"/>
    <row r="182" s="46" customFormat="1" ht="15" customHeight="1" x14ac:dyDescent="0.25"/>
    <row r="183" s="46" customFormat="1" ht="15" customHeight="1" x14ac:dyDescent="0.25"/>
    <row r="184" s="46" customFormat="1" ht="15" customHeight="1" x14ac:dyDescent="0.25"/>
    <row r="185" s="46" customFormat="1" ht="15" customHeight="1" x14ac:dyDescent="0.25"/>
    <row r="186" s="46" customFormat="1" ht="15" customHeight="1" x14ac:dyDescent="0.25"/>
    <row r="187" s="46" customFormat="1" ht="15" customHeight="1" x14ac:dyDescent="0.25"/>
    <row r="188" s="46" customFormat="1" ht="15" customHeight="1" x14ac:dyDescent="0.25"/>
    <row r="189" s="46" customFormat="1" ht="15" customHeight="1" x14ac:dyDescent="0.25"/>
    <row r="190" s="46" customFormat="1" ht="15" customHeight="1" x14ac:dyDescent="0.25"/>
    <row r="191" s="46" customFormat="1" ht="15" customHeight="1" x14ac:dyDescent="0.25"/>
    <row r="192" s="46" customFormat="1" ht="15" customHeight="1" x14ac:dyDescent="0.25"/>
    <row r="193" s="46" customFormat="1" ht="15" customHeight="1" x14ac:dyDescent="0.25"/>
    <row r="194" s="46" customFormat="1" ht="15" customHeight="1" x14ac:dyDescent="0.25"/>
    <row r="195" s="46" customFormat="1" ht="15" customHeight="1" x14ac:dyDescent="0.25"/>
    <row r="196" s="46" customFormat="1" ht="15" customHeight="1" x14ac:dyDescent="0.25"/>
    <row r="197" s="46" customFormat="1" ht="15" customHeight="1" x14ac:dyDescent="0.25"/>
    <row r="198" s="46" customFormat="1" ht="15" customHeight="1" x14ac:dyDescent="0.25"/>
    <row r="199" s="46" customFormat="1" ht="15" customHeight="1" x14ac:dyDescent="0.25"/>
    <row r="200" s="46" customFormat="1" ht="15" customHeight="1" x14ac:dyDescent="0.25"/>
    <row r="201" s="46" customFormat="1" ht="15" customHeight="1" x14ac:dyDescent="0.25"/>
    <row r="202" s="46" customFormat="1" ht="15" customHeight="1" x14ac:dyDescent="0.25"/>
    <row r="203" s="46" customFormat="1" ht="15" customHeight="1" x14ac:dyDescent="0.25"/>
    <row r="204" s="46" customFormat="1" ht="15" customHeight="1" x14ac:dyDescent="0.25"/>
    <row r="205" s="46" customFormat="1" ht="15" customHeight="1" x14ac:dyDescent="0.25"/>
    <row r="206" s="46" customFormat="1" ht="15" customHeight="1" x14ac:dyDescent="0.25"/>
    <row r="207" s="46" customFormat="1" ht="15" customHeight="1" x14ac:dyDescent="0.25"/>
    <row r="208" s="46" customFormat="1" ht="15" customHeight="1" x14ac:dyDescent="0.25"/>
    <row r="209" s="46" customFormat="1" ht="15" customHeight="1" x14ac:dyDescent="0.25"/>
    <row r="210" s="46" customFormat="1" ht="15" customHeight="1" x14ac:dyDescent="0.25"/>
    <row r="211" s="46" customFormat="1" ht="15" customHeight="1" x14ac:dyDescent="0.25"/>
    <row r="212" s="46" customFormat="1" ht="15" customHeight="1" x14ac:dyDescent="0.25"/>
    <row r="213" s="46" customFormat="1" ht="15" customHeight="1" x14ac:dyDescent="0.25"/>
    <row r="214" s="46" customFormat="1" ht="15" customHeight="1" x14ac:dyDescent="0.25"/>
    <row r="215" s="46" customFormat="1" ht="15" customHeight="1" x14ac:dyDescent="0.25"/>
    <row r="216" s="46" customFormat="1" ht="15" customHeight="1" x14ac:dyDescent="0.25"/>
    <row r="217" s="46" customFormat="1" ht="15" customHeight="1" x14ac:dyDescent="0.25"/>
    <row r="218" s="46" customFormat="1" ht="15" customHeight="1" x14ac:dyDescent="0.25"/>
    <row r="219" s="46" customFormat="1" ht="15" customHeight="1" x14ac:dyDescent="0.25"/>
    <row r="220" s="46" customFormat="1" ht="15" customHeight="1" x14ac:dyDescent="0.25"/>
    <row r="221" s="46" customFormat="1" ht="15" customHeight="1" x14ac:dyDescent="0.25"/>
    <row r="222" s="46" customFormat="1" ht="15" customHeight="1" x14ac:dyDescent="0.25"/>
    <row r="223" s="46" customFormat="1" ht="15" customHeight="1" x14ac:dyDescent="0.25"/>
    <row r="224" s="46" customFormat="1" ht="15" customHeight="1" x14ac:dyDescent="0.25"/>
    <row r="225" s="46" customFormat="1" ht="15" customHeight="1" x14ac:dyDescent="0.25"/>
    <row r="226" s="46" customFormat="1" ht="15" customHeight="1" x14ac:dyDescent="0.25"/>
    <row r="227" s="46" customFormat="1" ht="15" customHeight="1" x14ac:dyDescent="0.25"/>
    <row r="228" s="46" customFormat="1" ht="15" customHeight="1" x14ac:dyDescent="0.25"/>
    <row r="229" s="46" customFormat="1" ht="15" customHeight="1" x14ac:dyDescent="0.25"/>
    <row r="230" s="46" customFormat="1" ht="15" customHeight="1" x14ac:dyDescent="0.25"/>
    <row r="231" s="46" customFormat="1" ht="15" customHeight="1" x14ac:dyDescent="0.25"/>
    <row r="232" s="46" customFormat="1" ht="15" customHeight="1" x14ac:dyDescent="0.25"/>
    <row r="233" s="46" customFormat="1" ht="15" customHeight="1" x14ac:dyDescent="0.25"/>
    <row r="234" s="46" customFormat="1" ht="15" customHeight="1" x14ac:dyDescent="0.25"/>
    <row r="235" s="46" customFormat="1" ht="15" customHeight="1" x14ac:dyDescent="0.25"/>
    <row r="236" s="46" customFormat="1" ht="15" customHeight="1" x14ac:dyDescent="0.25"/>
    <row r="237" s="46" customFormat="1" ht="15" customHeight="1" x14ac:dyDescent="0.25"/>
    <row r="238" s="46" customFormat="1" ht="15" customHeight="1" x14ac:dyDescent="0.25"/>
    <row r="239" s="46" customFormat="1" ht="15" customHeight="1" x14ac:dyDescent="0.25"/>
    <row r="240" s="46" customFormat="1" ht="15" customHeight="1" x14ac:dyDescent="0.25"/>
    <row r="241" s="46" customFormat="1" ht="15" customHeight="1" x14ac:dyDescent="0.25"/>
    <row r="242" s="46" customFormat="1" ht="15" customHeight="1" x14ac:dyDescent="0.25"/>
    <row r="243" s="46" customFormat="1" ht="15" customHeight="1" x14ac:dyDescent="0.25"/>
    <row r="244" s="46" customFormat="1" ht="15" customHeight="1" x14ac:dyDescent="0.25"/>
    <row r="245" s="46" customFormat="1" ht="15" customHeight="1" x14ac:dyDescent="0.25"/>
    <row r="246" s="46" customFormat="1" ht="15" customHeight="1" x14ac:dyDescent="0.25"/>
    <row r="247" s="46" customFormat="1" ht="15" customHeight="1" x14ac:dyDescent="0.25"/>
    <row r="248" s="46" customFormat="1" ht="15" customHeight="1" x14ac:dyDescent="0.25"/>
    <row r="249" s="46" customFormat="1" ht="15" customHeight="1" x14ac:dyDescent="0.25"/>
    <row r="250" s="46" customFormat="1" ht="15" customHeight="1" x14ac:dyDescent="0.25"/>
    <row r="251" s="46" customFormat="1" ht="15" customHeight="1" x14ac:dyDescent="0.25"/>
    <row r="252" s="46" customFormat="1" ht="15" customHeight="1" x14ac:dyDescent="0.25"/>
    <row r="253" s="46" customFormat="1" ht="15" customHeight="1" x14ac:dyDescent="0.25"/>
    <row r="254" s="46" customFormat="1" ht="15" customHeight="1" x14ac:dyDescent="0.25"/>
    <row r="255" s="46" customFormat="1" ht="15" customHeight="1" x14ac:dyDescent="0.25"/>
    <row r="256" s="46" customFormat="1" ht="15" customHeight="1" x14ac:dyDescent="0.25"/>
    <row r="257" s="46" customFormat="1" ht="15" customHeight="1" x14ac:dyDescent="0.25"/>
    <row r="258" s="46" customFormat="1" ht="15" customHeight="1" x14ac:dyDescent="0.25"/>
    <row r="259" s="46" customFormat="1" ht="15" customHeight="1" x14ac:dyDescent="0.25"/>
    <row r="260" s="46" customFormat="1" ht="15" customHeight="1" x14ac:dyDescent="0.25"/>
    <row r="261" s="46" customFormat="1" ht="15" customHeight="1" x14ac:dyDescent="0.25"/>
    <row r="262" s="46" customFormat="1" ht="15" customHeight="1" x14ac:dyDescent="0.25"/>
    <row r="263" s="46" customFormat="1" ht="15" customHeight="1" x14ac:dyDescent="0.25"/>
    <row r="264" s="46" customFormat="1" ht="15" customHeight="1" x14ac:dyDescent="0.25"/>
    <row r="265" s="46" customFormat="1" ht="15" customHeight="1" x14ac:dyDescent="0.25"/>
    <row r="266" s="46" customFormat="1" ht="15" customHeight="1" x14ac:dyDescent="0.25"/>
    <row r="267" s="46" customFormat="1" ht="15" customHeight="1" x14ac:dyDescent="0.25"/>
    <row r="268" s="46" customFormat="1" ht="15" customHeight="1" x14ac:dyDescent="0.25"/>
    <row r="269" s="46" customFormat="1" ht="15" customHeight="1" x14ac:dyDescent="0.25"/>
    <row r="270" s="46" customFormat="1" ht="15" customHeight="1" x14ac:dyDescent="0.25"/>
    <row r="271" s="46" customFormat="1" ht="15" customHeight="1" x14ac:dyDescent="0.25"/>
    <row r="272" s="46" customFormat="1" ht="15" customHeight="1" x14ac:dyDescent="0.25"/>
    <row r="273" s="46" customFormat="1" ht="15" customHeight="1" x14ac:dyDescent="0.25"/>
    <row r="274" s="46" customFormat="1" ht="15" customHeight="1" x14ac:dyDescent="0.25"/>
    <row r="275" s="46" customFormat="1" ht="15" customHeight="1" x14ac:dyDescent="0.25"/>
    <row r="276" s="46" customFormat="1" ht="15" customHeight="1" x14ac:dyDescent="0.25"/>
    <row r="277" s="46" customFormat="1" ht="15" customHeight="1" x14ac:dyDescent="0.25"/>
    <row r="278" s="46" customFormat="1" ht="15" customHeight="1" x14ac:dyDescent="0.25"/>
    <row r="279" s="46" customFormat="1" ht="15" customHeight="1" x14ac:dyDescent="0.25"/>
    <row r="280" s="46" customFormat="1" ht="15" customHeight="1" x14ac:dyDescent="0.25"/>
    <row r="281" s="46" customFormat="1" ht="15" customHeight="1" x14ac:dyDescent="0.25"/>
    <row r="282" s="46" customFormat="1" ht="15" customHeight="1" x14ac:dyDescent="0.25"/>
    <row r="283" s="46" customFormat="1" ht="15" customHeight="1" x14ac:dyDescent="0.25"/>
    <row r="284" s="46" customFormat="1" ht="15" customHeight="1" x14ac:dyDescent="0.25"/>
    <row r="285" s="46" customFormat="1" ht="15" customHeight="1" x14ac:dyDescent="0.25"/>
    <row r="286" s="46" customFormat="1" ht="15" customHeight="1" x14ac:dyDescent="0.25"/>
    <row r="287" s="46" customFormat="1" ht="15" customHeight="1" x14ac:dyDescent="0.25"/>
    <row r="288" s="46" customFormat="1" ht="15" customHeight="1" x14ac:dyDescent="0.25"/>
    <row r="289" s="46" customFormat="1" ht="15" customHeight="1" x14ac:dyDescent="0.25"/>
    <row r="290" s="46" customFormat="1" ht="15" customHeight="1" x14ac:dyDescent="0.25"/>
    <row r="291" s="46" customFormat="1" ht="15" customHeight="1" x14ac:dyDescent="0.25"/>
    <row r="292" s="46" customFormat="1" x14ac:dyDescent="0.25"/>
    <row r="293" s="46" customFormat="1" x14ac:dyDescent="0.25"/>
    <row r="294" s="46" customFormat="1" x14ac:dyDescent="0.25"/>
    <row r="295" s="46" customFormat="1" x14ac:dyDescent="0.25"/>
    <row r="296" s="46" customFormat="1" x14ac:dyDescent="0.25"/>
    <row r="297" s="46" customFormat="1" x14ac:dyDescent="0.25"/>
  </sheetData>
  <mergeCells count="9">
    <mergeCell ref="X2:Y3"/>
    <mergeCell ref="X48:Y49"/>
    <mergeCell ref="A97:R97"/>
    <mergeCell ref="A132:R132"/>
    <mergeCell ref="A53:R53"/>
    <mergeCell ref="A88:R88"/>
    <mergeCell ref="X92:Y93"/>
    <mergeCell ref="A7:R7"/>
    <mergeCell ref="A42:R42"/>
  </mergeCells>
  <hyperlinks>
    <hyperlink ref="X2" r:id="rId1" location="INDICE!A1"/>
    <hyperlink ref="X2:Y3" location="INDICE!A1" display="INDICE"/>
    <hyperlink ref="X48" r:id="rId2" location="INDICE!A1"/>
    <hyperlink ref="X48:Y49" location="INDICE!A1" display="INDICE"/>
    <hyperlink ref="X92" r:id="rId3" location="INDICE!A1"/>
    <hyperlink ref="X92:Y93" location="INDICE!A1" display="INDICE"/>
  </hyperlinks>
  <printOptions horizontalCentered="1"/>
  <pageMargins left="0.78740157480314965" right="0.78740157480314965" top="0.39370078740157483" bottom="0.98425196850393704" header="0" footer="0"/>
  <pageSetup scale="63" fitToHeight="3" orientation="landscape" r:id="rId4"/>
  <headerFooter alignWithMargins="0"/>
  <rowBreaks count="2" manualBreakCount="2">
    <brk id="46" max="21" man="1"/>
    <brk id="9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H178"/>
  <sheetViews>
    <sheetView zoomScale="89" zoomScaleNormal="89" zoomScaleSheetLayoutView="100" workbookViewId="0">
      <selection activeCell="AD132" sqref="AD132:AE133"/>
    </sheetView>
  </sheetViews>
  <sheetFormatPr baseColWidth="10" defaultRowHeight="15" customHeight="1" x14ac:dyDescent="0.25"/>
  <cols>
    <col min="1" max="1" width="17.710937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4" width="8.7109375" style="107" customWidth="1"/>
    <col min="35" max="256" width="11.42578125" style="107"/>
    <col min="257" max="257" width="21.285156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4" width="6.7109375" style="107" customWidth="1"/>
    <col min="285" max="512" width="11.42578125" style="107"/>
    <col min="513" max="513" width="21.285156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40" width="6.7109375" style="107" customWidth="1"/>
    <col min="541" max="768" width="11.42578125" style="107"/>
    <col min="769" max="769" width="21.285156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6" width="6.7109375" style="107" customWidth="1"/>
    <col min="797" max="1024" width="11.42578125" style="107"/>
    <col min="1025" max="1025" width="21.285156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2" width="6.7109375" style="107" customWidth="1"/>
    <col min="1053" max="1280" width="11.42578125" style="107"/>
    <col min="1281" max="1281" width="21.285156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8" width="6.7109375" style="107" customWidth="1"/>
    <col min="1309" max="1536" width="11.42578125" style="107"/>
    <col min="1537" max="1537" width="21.285156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4" width="6.7109375" style="107" customWidth="1"/>
    <col min="1565" max="1792" width="11.42578125" style="107"/>
    <col min="1793" max="1793" width="21.285156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20" width="6.7109375" style="107" customWidth="1"/>
    <col min="1821" max="2048" width="11.42578125" style="107"/>
    <col min="2049" max="2049" width="21.285156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6" width="6.7109375" style="107" customWidth="1"/>
    <col min="2077" max="2304" width="11.42578125" style="107"/>
    <col min="2305" max="2305" width="21.285156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2" width="6.7109375" style="107" customWidth="1"/>
    <col min="2333" max="2560" width="11.42578125" style="107"/>
    <col min="2561" max="2561" width="21.285156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8" width="6.7109375" style="107" customWidth="1"/>
    <col min="2589" max="2816" width="11.42578125" style="107"/>
    <col min="2817" max="2817" width="21.285156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4" width="6.7109375" style="107" customWidth="1"/>
    <col min="2845" max="3072" width="11.42578125" style="107"/>
    <col min="3073" max="3073" width="21.285156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100" width="6.7109375" style="107" customWidth="1"/>
    <col min="3101" max="3328" width="11.42578125" style="107"/>
    <col min="3329" max="3329" width="21.285156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6" width="6.7109375" style="107" customWidth="1"/>
    <col min="3357" max="3584" width="11.42578125" style="107"/>
    <col min="3585" max="3585" width="21.285156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2" width="6.7109375" style="107" customWidth="1"/>
    <col min="3613" max="3840" width="11.42578125" style="107"/>
    <col min="3841" max="3841" width="21.285156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8" width="6.7109375" style="107" customWidth="1"/>
    <col min="3869" max="4096" width="11.42578125" style="107"/>
    <col min="4097" max="4097" width="21.285156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4" width="6.7109375" style="107" customWidth="1"/>
    <col min="4125" max="4352" width="11.42578125" style="107"/>
    <col min="4353" max="4353" width="21.285156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80" width="6.7109375" style="107" customWidth="1"/>
    <col min="4381" max="4608" width="11.42578125" style="107"/>
    <col min="4609" max="4609" width="21.285156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6" width="6.7109375" style="107" customWidth="1"/>
    <col min="4637" max="4864" width="11.42578125" style="107"/>
    <col min="4865" max="4865" width="21.285156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2" width="6.7109375" style="107" customWidth="1"/>
    <col min="4893" max="5120" width="11.42578125" style="107"/>
    <col min="5121" max="5121" width="21.285156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8" width="6.7109375" style="107" customWidth="1"/>
    <col min="5149" max="5376" width="11.42578125" style="107"/>
    <col min="5377" max="5377" width="21.285156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4" width="6.7109375" style="107" customWidth="1"/>
    <col min="5405" max="5632" width="11.42578125" style="107"/>
    <col min="5633" max="5633" width="21.285156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60" width="6.7109375" style="107" customWidth="1"/>
    <col min="5661" max="5888" width="11.42578125" style="107"/>
    <col min="5889" max="5889" width="21.285156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6" width="6.7109375" style="107" customWidth="1"/>
    <col min="5917" max="6144" width="11.42578125" style="107"/>
    <col min="6145" max="6145" width="21.285156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2" width="6.7109375" style="107" customWidth="1"/>
    <col min="6173" max="6400" width="11.42578125" style="107"/>
    <col min="6401" max="6401" width="21.285156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8" width="6.7109375" style="107" customWidth="1"/>
    <col min="6429" max="6656" width="11.42578125" style="107"/>
    <col min="6657" max="6657" width="21.285156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4" width="6.7109375" style="107" customWidth="1"/>
    <col min="6685" max="6912" width="11.42578125" style="107"/>
    <col min="6913" max="6913" width="21.285156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40" width="6.7109375" style="107" customWidth="1"/>
    <col min="6941" max="7168" width="11.42578125" style="107"/>
    <col min="7169" max="7169" width="21.285156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6" width="6.7109375" style="107" customWidth="1"/>
    <col min="7197" max="7424" width="11.42578125" style="107"/>
    <col min="7425" max="7425" width="21.285156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2" width="6.7109375" style="107" customWidth="1"/>
    <col min="7453" max="7680" width="11.42578125" style="107"/>
    <col min="7681" max="7681" width="21.285156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8" width="6.7109375" style="107" customWidth="1"/>
    <col min="7709" max="7936" width="11.42578125" style="107"/>
    <col min="7937" max="7937" width="21.285156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4" width="6.7109375" style="107" customWidth="1"/>
    <col min="7965" max="8192" width="11.42578125" style="107"/>
    <col min="8193" max="8193" width="21.285156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20" width="6.7109375" style="107" customWidth="1"/>
    <col min="8221" max="8448" width="11.42578125" style="107"/>
    <col min="8449" max="8449" width="21.285156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6" width="6.7109375" style="107" customWidth="1"/>
    <col min="8477" max="8704" width="11.42578125" style="107"/>
    <col min="8705" max="8705" width="21.285156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2" width="6.7109375" style="107" customWidth="1"/>
    <col min="8733" max="8960" width="11.42578125" style="107"/>
    <col min="8961" max="8961" width="21.285156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8" width="6.7109375" style="107" customWidth="1"/>
    <col min="8989" max="9216" width="11.42578125" style="107"/>
    <col min="9217" max="9217" width="21.285156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4" width="6.7109375" style="107" customWidth="1"/>
    <col min="9245" max="9472" width="11.42578125" style="107"/>
    <col min="9473" max="9473" width="21.285156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500" width="6.7109375" style="107" customWidth="1"/>
    <col min="9501" max="9728" width="11.42578125" style="107"/>
    <col min="9729" max="9729" width="21.285156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6" width="6.7109375" style="107" customWidth="1"/>
    <col min="9757" max="9984" width="11.42578125" style="107"/>
    <col min="9985" max="9985" width="21.285156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2" width="6.7109375" style="107" customWidth="1"/>
    <col min="10013" max="10240" width="11.42578125" style="107"/>
    <col min="10241" max="10241" width="21.285156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8" width="6.7109375" style="107" customWidth="1"/>
    <col min="10269" max="10496" width="11.42578125" style="107"/>
    <col min="10497" max="10497" width="21.285156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4" width="6.7109375" style="107" customWidth="1"/>
    <col min="10525" max="10752" width="11.42578125" style="107"/>
    <col min="10753" max="10753" width="21.285156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80" width="6.7109375" style="107" customWidth="1"/>
    <col min="10781" max="11008" width="11.42578125" style="107"/>
    <col min="11009" max="11009" width="21.285156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6" width="6.7109375" style="107" customWidth="1"/>
    <col min="11037" max="11264" width="11.42578125" style="107"/>
    <col min="11265" max="11265" width="21.285156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2" width="6.7109375" style="107" customWidth="1"/>
    <col min="11293" max="11520" width="11.42578125" style="107"/>
    <col min="11521" max="11521" width="21.285156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8" width="6.7109375" style="107" customWidth="1"/>
    <col min="11549" max="11776" width="11.42578125" style="107"/>
    <col min="11777" max="11777" width="21.285156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4" width="6.7109375" style="107" customWidth="1"/>
    <col min="11805" max="12032" width="11.42578125" style="107"/>
    <col min="12033" max="12033" width="21.285156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60" width="6.7109375" style="107" customWidth="1"/>
    <col min="12061" max="12288" width="11.42578125" style="107"/>
    <col min="12289" max="12289" width="21.285156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6" width="6.7109375" style="107" customWidth="1"/>
    <col min="12317" max="12544" width="11.42578125" style="107"/>
    <col min="12545" max="12545" width="21.285156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2" width="6.7109375" style="107" customWidth="1"/>
    <col min="12573" max="12800" width="11.42578125" style="107"/>
    <col min="12801" max="12801" width="21.285156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8" width="6.7109375" style="107" customWidth="1"/>
    <col min="12829" max="13056" width="11.42578125" style="107"/>
    <col min="13057" max="13057" width="21.285156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4" width="6.7109375" style="107" customWidth="1"/>
    <col min="13085" max="13312" width="11.42578125" style="107"/>
    <col min="13313" max="13313" width="21.285156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40" width="6.7109375" style="107" customWidth="1"/>
    <col min="13341" max="13568" width="11.42578125" style="107"/>
    <col min="13569" max="13569" width="21.285156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6" width="6.7109375" style="107" customWidth="1"/>
    <col min="13597" max="13824" width="11.42578125" style="107"/>
    <col min="13825" max="13825" width="21.285156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2" width="6.7109375" style="107" customWidth="1"/>
    <col min="13853" max="14080" width="11.42578125" style="107"/>
    <col min="14081" max="14081" width="21.285156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8" width="6.7109375" style="107" customWidth="1"/>
    <col min="14109" max="14336" width="11.42578125" style="107"/>
    <col min="14337" max="14337" width="21.285156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4" width="6.7109375" style="107" customWidth="1"/>
    <col min="14365" max="14592" width="11.42578125" style="107"/>
    <col min="14593" max="14593" width="21.285156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20" width="6.7109375" style="107" customWidth="1"/>
    <col min="14621" max="14848" width="11.42578125" style="107"/>
    <col min="14849" max="14849" width="21.285156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6" width="6.7109375" style="107" customWidth="1"/>
    <col min="14877" max="15104" width="11.42578125" style="107"/>
    <col min="15105" max="15105" width="21.285156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2" width="6.7109375" style="107" customWidth="1"/>
    <col min="15133" max="15360" width="11.42578125" style="107"/>
    <col min="15361" max="15361" width="21.285156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8" width="6.7109375" style="107" customWidth="1"/>
    <col min="15389" max="15616" width="11.42578125" style="107"/>
    <col min="15617" max="15617" width="21.285156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4" width="6.7109375" style="107" customWidth="1"/>
    <col min="15645" max="15872" width="11.42578125" style="107"/>
    <col min="15873" max="15873" width="21.285156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900" width="6.7109375" style="107" customWidth="1"/>
    <col min="15901" max="16128" width="11.42578125" style="107"/>
    <col min="16129" max="16129" width="21.285156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6" width="6.7109375" style="107" customWidth="1"/>
    <col min="16157" max="16384" width="11.42578125" style="107"/>
  </cols>
  <sheetData>
    <row r="1" spans="1:33" s="106" customFormat="1" ht="15" customHeight="1" x14ac:dyDescent="0.25">
      <c r="A1" s="390" t="s">
        <v>235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29"/>
      <c r="AD1"/>
      <c r="AE1"/>
      <c r="AF1" s="46"/>
    </row>
    <row r="2" spans="1:33" s="106" customFormat="1" ht="15" customHeight="1" x14ac:dyDescent="0.2">
      <c r="A2" s="384" t="s">
        <v>18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29"/>
      <c r="AD2" s="372" t="s">
        <v>317</v>
      </c>
      <c r="AE2" s="372"/>
      <c r="AF2" s="41"/>
    </row>
    <row r="3" spans="1:33" s="106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30"/>
      <c r="AD3" s="372"/>
      <c r="AE3" s="372"/>
      <c r="AF3" s="41"/>
    </row>
    <row r="4" spans="1:33" s="106" customFormat="1" ht="15" customHeight="1" x14ac:dyDescent="0.25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41"/>
      <c r="AD4" s="41"/>
      <c r="AE4" s="41"/>
      <c r="AF4" s="41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5">
      <c r="A7" s="386" t="s">
        <v>418</v>
      </c>
      <c r="B7" s="385" t="s">
        <v>19</v>
      </c>
      <c r="C7" s="385"/>
      <c r="D7" s="385"/>
      <c r="E7" s="108"/>
      <c r="F7" s="385" t="s">
        <v>64</v>
      </c>
      <c r="G7" s="385"/>
      <c r="H7" s="385"/>
      <c r="I7" s="108"/>
      <c r="J7" s="385" t="s">
        <v>65</v>
      </c>
      <c r="K7" s="385"/>
      <c r="L7" s="385"/>
      <c r="M7" s="108"/>
      <c r="N7" s="385" t="s">
        <v>66</v>
      </c>
      <c r="O7" s="385"/>
      <c r="P7" s="385"/>
      <c r="Q7" s="108"/>
      <c r="R7" s="385" t="s">
        <v>67</v>
      </c>
      <c r="S7" s="385"/>
      <c r="T7" s="385"/>
      <c r="U7" s="108"/>
      <c r="V7" s="385" t="s">
        <v>68</v>
      </c>
      <c r="W7" s="385"/>
      <c r="X7" s="385"/>
      <c r="Y7" s="108"/>
      <c r="Z7" s="385" t="s">
        <v>69</v>
      </c>
      <c r="AA7" s="385"/>
      <c r="AB7" s="385"/>
    </row>
    <row r="8" spans="1:33" ht="15" customHeight="1" thickBot="1" x14ac:dyDescent="0.3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ht="15" customHeight="1" x14ac:dyDescent="0.25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</row>
    <row r="10" spans="1:33" ht="15" customHeight="1" x14ac:dyDescent="0.25">
      <c r="A10" s="135" t="s">
        <v>19</v>
      </c>
      <c r="B10" s="151">
        <f>+B16+B22</f>
        <v>462048</v>
      </c>
      <c r="C10" s="151">
        <f t="shared" ref="B10:D13" si="0">+C16+C22</f>
        <v>237629</v>
      </c>
      <c r="D10" s="151">
        <f t="shared" si="0"/>
        <v>224419</v>
      </c>
      <c r="E10" s="151"/>
      <c r="F10" s="151">
        <f t="shared" ref="F10:H13" si="1">+F16+F22</f>
        <v>71810</v>
      </c>
      <c r="G10" s="151">
        <f t="shared" si="1"/>
        <v>36885</v>
      </c>
      <c r="H10" s="151">
        <f t="shared" si="1"/>
        <v>34925</v>
      </c>
      <c r="I10" s="151"/>
      <c r="J10" s="151">
        <f t="shared" ref="J10:L13" si="2">+J16+J22</f>
        <v>88145</v>
      </c>
      <c r="K10" s="151">
        <f t="shared" si="2"/>
        <v>45641</v>
      </c>
      <c r="L10" s="151">
        <f t="shared" si="2"/>
        <v>42504</v>
      </c>
      <c r="M10" s="151"/>
      <c r="N10" s="151">
        <f t="shared" ref="N10:P13" si="3">+N16+N22</f>
        <v>79339</v>
      </c>
      <c r="O10" s="151">
        <f t="shared" si="3"/>
        <v>40643</v>
      </c>
      <c r="P10" s="151">
        <f t="shared" si="3"/>
        <v>38696</v>
      </c>
      <c r="Q10" s="151"/>
      <c r="R10" s="151">
        <f t="shared" ref="R10:T13" si="4">+R16+R22</f>
        <v>73570</v>
      </c>
      <c r="S10" s="151">
        <f t="shared" si="4"/>
        <v>37945</v>
      </c>
      <c r="T10" s="151">
        <f t="shared" si="4"/>
        <v>35625</v>
      </c>
      <c r="U10" s="151"/>
      <c r="V10" s="151">
        <f t="shared" ref="V10:X13" si="5">+V16+V22</f>
        <v>74620</v>
      </c>
      <c r="W10" s="151">
        <f t="shared" si="5"/>
        <v>38434</v>
      </c>
      <c r="X10" s="151">
        <f t="shared" si="5"/>
        <v>36186</v>
      </c>
      <c r="Y10" s="151"/>
      <c r="Z10" s="151">
        <f t="shared" ref="Z10:AB13" si="6">+Z16+Z22</f>
        <v>74564</v>
      </c>
      <c r="AA10" s="151">
        <f t="shared" si="6"/>
        <v>38081</v>
      </c>
      <c r="AB10" s="151">
        <f t="shared" si="6"/>
        <v>36483</v>
      </c>
    </row>
    <row r="11" spans="1:33" ht="15" customHeight="1" x14ac:dyDescent="0.25">
      <c r="A11" s="115" t="s">
        <v>73</v>
      </c>
      <c r="B11" s="114">
        <f t="shared" si="0"/>
        <v>419576</v>
      </c>
      <c r="C11" s="114">
        <f t="shared" si="0"/>
        <v>216125</v>
      </c>
      <c r="D11" s="114">
        <f t="shared" si="0"/>
        <v>203451</v>
      </c>
      <c r="E11" s="114"/>
      <c r="F11" s="114">
        <f t="shared" si="1"/>
        <v>64665</v>
      </c>
      <c r="G11" s="114">
        <f t="shared" si="1"/>
        <v>33299</v>
      </c>
      <c r="H11" s="114">
        <f t="shared" si="1"/>
        <v>31366</v>
      </c>
      <c r="I11" s="114"/>
      <c r="J11" s="114">
        <f t="shared" si="2"/>
        <v>80782</v>
      </c>
      <c r="K11" s="114">
        <f t="shared" si="2"/>
        <v>41881</v>
      </c>
      <c r="L11" s="114">
        <f t="shared" si="2"/>
        <v>38901</v>
      </c>
      <c r="M11" s="114"/>
      <c r="N11" s="114">
        <f t="shared" si="3"/>
        <v>72142</v>
      </c>
      <c r="O11" s="114">
        <f t="shared" si="3"/>
        <v>36996</v>
      </c>
      <c r="P11" s="114">
        <f t="shared" si="3"/>
        <v>35146</v>
      </c>
      <c r="Q11" s="114"/>
      <c r="R11" s="114">
        <f t="shared" si="4"/>
        <v>66855</v>
      </c>
      <c r="S11" s="114">
        <f t="shared" si="4"/>
        <v>34572</v>
      </c>
      <c r="T11" s="114">
        <f t="shared" si="4"/>
        <v>32283</v>
      </c>
      <c r="U11" s="114"/>
      <c r="V11" s="114">
        <f t="shared" si="5"/>
        <v>67590</v>
      </c>
      <c r="W11" s="114">
        <f t="shared" si="5"/>
        <v>34822</v>
      </c>
      <c r="X11" s="114">
        <f t="shared" si="5"/>
        <v>32768</v>
      </c>
      <c r="Y11" s="114"/>
      <c r="Z11" s="114">
        <f t="shared" si="6"/>
        <v>67542</v>
      </c>
      <c r="AA11" s="114">
        <f t="shared" si="6"/>
        <v>34555</v>
      </c>
      <c r="AB11" s="114">
        <f t="shared" si="6"/>
        <v>32987</v>
      </c>
    </row>
    <row r="12" spans="1:33" ht="15" customHeight="1" x14ac:dyDescent="0.25">
      <c r="A12" s="115" t="s">
        <v>74</v>
      </c>
      <c r="B12" s="114">
        <f t="shared" si="0"/>
        <v>37427</v>
      </c>
      <c r="C12" s="114">
        <f t="shared" si="0"/>
        <v>19174</v>
      </c>
      <c r="D12" s="114">
        <f t="shared" si="0"/>
        <v>18253</v>
      </c>
      <c r="E12" s="114"/>
      <c r="F12" s="114">
        <f t="shared" si="1"/>
        <v>6372</v>
      </c>
      <c r="G12" s="114">
        <f t="shared" si="1"/>
        <v>3235</v>
      </c>
      <c r="H12" s="114">
        <f t="shared" si="1"/>
        <v>3137</v>
      </c>
      <c r="I12" s="114"/>
      <c r="J12" s="114">
        <f t="shared" si="2"/>
        <v>6546</v>
      </c>
      <c r="K12" s="114">
        <f t="shared" si="2"/>
        <v>3369</v>
      </c>
      <c r="L12" s="114">
        <f t="shared" si="2"/>
        <v>3177</v>
      </c>
      <c r="M12" s="114"/>
      <c r="N12" s="114">
        <f t="shared" si="3"/>
        <v>6289</v>
      </c>
      <c r="O12" s="114">
        <f t="shared" si="3"/>
        <v>3221</v>
      </c>
      <c r="P12" s="114">
        <f t="shared" si="3"/>
        <v>3068</v>
      </c>
      <c r="Q12" s="114"/>
      <c r="R12" s="114">
        <f t="shared" si="4"/>
        <v>5908</v>
      </c>
      <c r="S12" s="114">
        <f t="shared" si="4"/>
        <v>3017</v>
      </c>
      <c r="T12" s="114">
        <f t="shared" si="4"/>
        <v>2891</v>
      </c>
      <c r="U12" s="114"/>
      <c r="V12" s="114">
        <f t="shared" si="5"/>
        <v>6193</v>
      </c>
      <c r="W12" s="114">
        <f t="shared" si="5"/>
        <v>3216</v>
      </c>
      <c r="X12" s="114">
        <f t="shared" si="5"/>
        <v>2977</v>
      </c>
      <c r="Y12" s="114"/>
      <c r="Z12" s="114">
        <f t="shared" si="6"/>
        <v>6119</v>
      </c>
      <c r="AA12" s="114">
        <f t="shared" si="6"/>
        <v>3116</v>
      </c>
      <c r="AB12" s="114">
        <f t="shared" si="6"/>
        <v>3003</v>
      </c>
    </row>
    <row r="13" spans="1:33" ht="15" customHeight="1" x14ac:dyDescent="0.25">
      <c r="A13" s="115" t="s">
        <v>245</v>
      </c>
      <c r="B13" s="114">
        <f t="shared" si="0"/>
        <v>5045</v>
      </c>
      <c r="C13" s="114">
        <f t="shared" si="0"/>
        <v>2330</v>
      </c>
      <c r="D13" s="114">
        <f t="shared" si="0"/>
        <v>2715</v>
      </c>
      <c r="E13" s="114"/>
      <c r="F13" s="114">
        <f t="shared" si="1"/>
        <v>773</v>
      </c>
      <c r="G13" s="114">
        <f t="shared" si="1"/>
        <v>351</v>
      </c>
      <c r="H13" s="114">
        <f t="shared" si="1"/>
        <v>422</v>
      </c>
      <c r="I13" s="114"/>
      <c r="J13" s="114">
        <f t="shared" si="2"/>
        <v>817</v>
      </c>
      <c r="K13" s="114">
        <f t="shared" si="2"/>
        <v>391</v>
      </c>
      <c r="L13" s="114">
        <f t="shared" si="2"/>
        <v>426</v>
      </c>
      <c r="M13" s="114"/>
      <c r="N13" s="114">
        <f t="shared" si="3"/>
        <v>908</v>
      </c>
      <c r="O13" s="114">
        <f t="shared" si="3"/>
        <v>426</v>
      </c>
      <c r="P13" s="114">
        <f t="shared" si="3"/>
        <v>482</v>
      </c>
      <c r="Q13" s="114"/>
      <c r="R13" s="114">
        <f t="shared" si="4"/>
        <v>807</v>
      </c>
      <c r="S13" s="114">
        <f t="shared" si="4"/>
        <v>356</v>
      </c>
      <c r="T13" s="114">
        <f t="shared" si="4"/>
        <v>451</v>
      </c>
      <c r="U13" s="114"/>
      <c r="V13" s="114">
        <f t="shared" si="5"/>
        <v>837</v>
      </c>
      <c r="W13" s="114">
        <f t="shared" si="5"/>
        <v>396</v>
      </c>
      <c r="X13" s="114">
        <f t="shared" si="5"/>
        <v>441</v>
      </c>
      <c r="Y13" s="114"/>
      <c r="Z13" s="114">
        <f t="shared" si="6"/>
        <v>903</v>
      </c>
      <c r="AA13" s="114">
        <f t="shared" si="6"/>
        <v>410</v>
      </c>
      <c r="AB13" s="114">
        <f t="shared" si="6"/>
        <v>493</v>
      </c>
    </row>
    <row r="14" spans="1:33" ht="15" customHeight="1" x14ac:dyDescent="0.25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</row>
    <row r="15" spans="1:33" ht="15" customHeight="1" x14ac:dyDescent="0.25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</row>
    <row r="16" spans="1:33" ht="15" customHeight="1" x14ac:dyDescent="0.2">
      <c r="A16" s="136" t="s">
        <v>19</v>
      </c>
      <c r="B16" s="260">
        <f>+B17+B18+B19</f>
        <v>324070</v>
      </c>
      <c r="C16" s="260">
        <f t="shared" ref="C16:D16" si="7">+C17+C18+C19</f>
        <v>166131</v>
      </c>
      <c r="D16" s="260">
        <f t="shared" si="7"/>
        <v>157939</v>
      </c>
      <c r="E16" s="260"/>
      <c r="F16" s="260">
        <f>+F17+F18+F19</f>
        <v>50064</v>
      </c>
      <c r="G16" s="260">
        <f t="shared" ref="G16" si="8">+G17+G18+G19</f>
        <v>25645</v>
      </c>
      <c r="H16" s="260">
        <f t="shared" ref="H16" si="9">+H17+H18+H19</f>
        <v>24419</v>
      </c>
      <c r="I16" s="260"/>
      <c r="J16" s="260">
        <f>+J17+J18+J19</f>
        <v>61551</v>
      </c>
      <c r="K16" s="260">
        <f t="shared" ref="K16" si="10">+K17+K18+K19</f>
        <v>31686</v>
      </c>
      <c r="L16" s="260">
        <f t="shared" ref="L16" si="11">+L17+L18+L19</f>
        <v>29865</v>
      </c>
      <c r="M16" s="260"/>
      <c r="N16" s="260">
        <f>+N17+N18+N19</f>
        <v>55154</v>
      </c>
      <c r="O16" s="260">
        <f t="shared" ref="O16" si="12">+O17+O18+O19</f>
        <v>28275</v>
      </c>
      <c r="P16" s="260">
        <f t="shared" ref="P16" si="13">+P17+P18+P19</f>
        <v>26879</v>
      </c>
      <c r="Q16" s="260"/>
      <c r="R16" s="260">
        <f>+R17+R18+R19</f>
        <v>51709</v>
      </c>
      <c r="S16" s="260">
        <f t="shared" ref="S16" si="14">+S17+S18+S19</f>
        <v>26574</v>
      </c>
      <c r="T16" s="260">
        <f t="shared" ref="T16" si="15">+T17+T18+T19</f>
        <v>25135</v>
      </c>
      <c r="U16" s="260"/>
      <c r="V16" s="260">
        <f>+V17+V18+V19</f>
        <v>52886</v>
      </c>
      <c r="W16" s="260">
        <f t="shared" ref="W16" si="16">+W17+W18+W19</f>
        <v>27098</v>
      </c>
      <c r="X16" s="260">
        <f t="shared" ref="X16" si="17">+X17+X18+X19</f>
        <v>25788</v>
      </c>
      <c r="Y16" s="260"/>
      <c r="Z16" s="260">
        <f>+Z17+Z18+Z19</f>
        <v>52706</v>
      </c>
      <c r="AA16" s="260">
        <f t="shared" ref="AA16" si="18">+AA17+AA18+AA19</f>
        <v>26853</v>
      </c>
      <c r="AB16" s="260">
        <f t="shared" ref="AB16" si="19">+AB17+AB18+AB19</f>
        <v>25853</v>
      </c>
    </row>
    <row r="17" spans="1:32" ht="15" customHeight="1" x14ac:dyDescent="0.2">
      <c r="A17" s="115" t="s">
        <v>73</v>
      </c>
      <c r="B17" s="261">
        <v>283642</v>
      </c>
      <c r="C17" s="261">
        <v>145655</v>
      </c>
      <c r="D17" s="261">
        <v>137987</v>
      </c>
      <c r="E17" s="261"/>
      <c r="F17" s="261">
        <v>43269</v>
      </c>
      <c r="G17" s="261">
        <v>22222</v>
      </c>
      <c r="H17" s="261">
        <v>21047</v>
      </c>
      <c r="I17" s="261"/>
      <c r="J17" s="261">
        <v>54546</v>
      </c>
      <c r="K17" s="261">
        <v>28118</v>
      </c>
      <c r="L17" s="261">
        <v>26428</v>
      </c>
      <c r="M17" s="261"/>
      <c r="N17" s="261">
        <v>48299</v>
      </c>
      <c r="O17" s="261">
        <v>24800</v>
      </c>
      <c r="P17" s="261">
        <v>23499</v>
      </c>
      <c r="Q17" s="261"/>
      <c r="R17" s="261">
        <v>45317</v>
      </c>
      <c r="S17" s="261">
        <v>23359</v>
      </c>
      <c r="T17" s="261">
        <v>21958</v>
      </c>
      <c r="U17" s="261"/>
      <c r="V17" s="261">
        <v>46195</v>
      </c>
      <c r="W17" s="261">
        <v>23655</v>
      </c>
      <c r="X17" s="261">
        <v>22540</v>
      </c>
      <c r="Y17" s="261"/>
      <c r="Z17" s="261">
        <v>46016</v>
      </c>
      <c r="AA17" s="261">
        <v>23501</v>
      </c>
      <c r="AB17" s="261">
        <v>22515</v>
      </c>
    </row>
    <row r="18" spans="1:32" ht="15" customHeight="1" x14ac:dyDescent="0.2">
      <c r="A18" s="115" t="s">
        <v>74</v>
      </c>
      <c r="B18" s="261">
        <v>35383</v>
      </c>
      <c r="C18" s="261">
        <v>18146</v>
      </c>
      <c r="D18" s="261">
        <v>17237</v>
      </c>
      <c r="E18" s="261"/>
      <c r="F18" s="261">
        <v>6022</v>
      </c>
      <c r="G18" s="261">
        <v>3072</v>
      </c>
      <c r="H18" s="261">
        <v>2950</v>
      </c>
      <c r="I18" s="261"/>
      <c r="J18" s="261">
        <v>6188</v>
      </c>
      <c r="K18" s="261">
        <v>3177</v>
      </c>
      <c r="L18" s="261">
        <v>3011</v>
      </c>
      <c r="M18" s="261"/>
      <c r="N18" s="261">
        <v>5947</v>
      </c>
      <c r="O18" s="261">
        <v>3049</v>
      </c>
      <c r="P18" s="261">
        <v>2898</v>
      </c>
      <c r="Q18" s="261"/>
      <c r="R18" s="261">
        <v>5585</v>
      </c>
      <c r="S18" s="261">
        <v>2859</v>
      </c>
      <c r="T18" s="261">
        <v>2726</v>
      </c>
      <c r="U18" s="261"/>
      <c r="V18" s="261">
        <v>5854</v>
      </c>
      <c r="W18" s="261">
        <v>3047</v>
      </c>
      <c r="X18" s="261">
        <v>2807</v>
      </c>
      <c r="Y18" s="261"/>
      <c r="Z18" s="261">
        <v>5787</v>
      </c>
      <c r="AA18" s="261">
        <v>2942</v>
      </c>
      <c r="AB18" s="261">
        <v>2845</v>
      </c>
    </row>
    <row r="19" spans="1:32" ht="15" customHeight="1" x14ac:dyDescent="0.2">
      <c r="A19" s="115" t="s">
        <v>245</v>
      </c>
      <c r="B19" s="261">
        <v>5045</v>
      </c>
      <c r="C19" s="261">
        <v>2330</v>
      </c>
      <c r="D19" s="261">
        <v>2715</v>
      </c>
      <c r="E19" s="261"/>
      <c r="F19" s="261">
        <v>773</v>
      </c>
      <c r="G19" s="261">
        <v>351</v>
      </c>
      <c r="H19" s="261">
        <v>422</v>
      </c>
      <c r="I19" s="261"/>
      <c r="J19" s="261">
        <v>817</v>
      </c>
      <c r="K19" s="261">
        <v>391</v>
      </c>
      <c r="L19" s="261">
        <v>426</v>
      </c>
      <c r="M19" s="261"/>
      <c r="N19" s="261">
        <v>908</v>
      </c>
      <c r="O19" s="261">
        <v>426</v>
      </c>
      <c r="P19" s="261">
        <v>482</v>
      </c>
      <c r="Q19" s="261"/>
      <c r="R19" s="261">
        <v>807</v>
      </c>
      <c r="S19" s="261">
        <v>356</v>
      </c>
      <c r="T19" s="261">
        <v>451</v>
      </c>
      <c r="U19" s="261"/>
      <c r="V19" s="261">
        <v>837</v>
      </c>
      <c r="W19" s="261">
        <v>396</v>
      </c>
      <c r="X19" s="261">
        <v>441</v>
      </c>
      <c r="Y19" s="261"/>
      <c r="Z19" s="261">
        <v>903</v>
      </c>
      <c r="AA19" s="261">
        <v>410</v>
      </c>
      <c r="AB19" s="261">
        <v>493</v>
      </c>
    </row>
    <row r="20" spans="1:32" ht="15" customHeight="1" x14ac:dyDescent="0.2">
      <c r="A20" s="115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</row>
    <row r="21" spans="1:32" ht="15" customHeight="1" x14ac:dyDescent="0.2">
      <c r="A21" s="124" t="s">
        <v>420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</row>
    <row r="22" spans="1:32" ht="15" customHeight="1" x14ac:dyDescent="0.2">
      <c r="A22" s="136" t="s">
        <v>19</v>
      </c>
      <c r="B22" s="260">
        <f>+B23+B24+B25</f>
        <v>137978</v>
      </c>
      <c r="C22" s="260">
        <f t="shared" ref="C22" si="20">+C23+C24+C25</f>
        <v>71498</v>
      </c>
      <c r="D22" s="260">
        <f t="shared" ref="D22" si="21">+D23+D24+D25</f>
        <v>66480</v>
      </c>
      <c r="E22" s="260"/>
      <c r="F22" s="260">
        <f>+F23+F24+F25</f>
        <v>21746</v>
      </c>
      <c r="G22" s="260">
        <f t="shared" ref="G22" si="22">+G23+G24+G25</f>
        <v>11240</v>
      </c>
      <c r="H22" s="260">
        <f t="shared" ref="H22" si="23">+H23+H24+H25</f>
        <v>10506</v>
      </c>
      <c r="I22" s="260"/>
      <c r="J22" s="260">
        <f>+J23+J24+J25</f>
        <v>26594</v>
      </c>
      <c r="K22" s="260">
        <f t="shared" ref="K22" si="24">+K23+K24+K25</f>
        <v>13955</v>
      </c>
      <c r="L22" s="260">
        <f t="shared" ref="L22" si="25">+L23+L24+L25</f>
        <v>12639</v>
      </c>
      <c r="M22" s="260"/>
      <c r="N22" s="260">
        <f>+N23+N24+N25</f>
        <v>24185</v>
      </c>
      <c r="O22" s="260">
        <f t="shared" ref="O22" si="26">+O23+O24+O25</f>
        <v>12368</v>
      </c>
      <c r="P22" s="260">
        <f t="shared" ref="P22" si="27">+P23+P24+P25</f>
        <v>11817</v>
      </c>
      <c r="Q22" s="260"/>
      <c r="R22" s="260">
        <f>+R23+R24+R25</f>
        <v>21861</v>
      </c>
      <c r="S22" s="260">
        <f t="shared" ref="S22" si="28">+S23+S24+S25</f>
        <v>11371</v>
      </c>
      <c r="T22" s="260">
        <f t="shared" ref="T22" si="29">+T23+T24+T25</f>
        <v>10490</v>
      </c>
      <c r="U22" s="260"/>
      <c r="V22" s="260">
        <f>+V23+V24+V25</f>
        <v>21734</v>
      </c>
      <c r="W22" s="260">
        <f t="shared" ref="W22" si="30">+W23+W24+W25</f>
        <v>11336</v>
      </c>
      <c r="X22" s="260">
        <f t="shared" ref="X22" si="31">+X23+X24+X25</f>
        <v>10398</v>
      </c>
      <c r="Y22" s="260"/>
      <c r="Z22" s="260">
        <f>+Z23+Z24+Z25</f>
        <v>21858</v>
      </c>
      <c r="AA22" s="260">
        <f t="shared" ref="AA22" si="32">+AA23+AA24+AA25</f>
        <v>11228</v>
      </c>
      <c r="AB22" s="260">
        <f t="shared" ref="AB22" si="33">+AB23+AB24+AB25</f>
        <v>10630</v>
      </c>
    </row>
    <row r="23" spans="1:32" ht="15" customHeight="1" x14ac:dyDescent="0.2">
      <c r="A23" s="115" t="s">
        <v>73</v>
      </c>
      <c r="B23" s="261">
        <v>135934</v>
      </c>
      <c r="C23" s="261">
        <v>70470</v>
      </c>
      <c r="D23" s="261">
        <v>65464</v>
      </c>
      <c r="E23" s="261"/>
      <c r="F23" s="261">
        <v>21396</v>
      </c>
      <c r="G23" s="261">
        <v>11077</v>
      </c>
      <c r="H23" s="261">
        <v>10319</v>
      </c>
      <c r="I23" s="261"/>
      <c r="J23" s="261">
        <v>26236</v>
      </c>
      <c r="K23" s="261">
        <v>13763</v>
      </c>
      <c r="L23" s="261">
        <v>12473</v>
      </c>
      <c r="M23" s="261"/>
      <c r="N23" s="261">
        <v>23843</v>
      </c>
      <c r="O23" s="261">
        <v>12196</v>
      </c>
      <c r="P23" s="261">
        <v>11647</v>
      </c>
      <c r="Q23" s="261"/>
      <c r="R23" s="261">
        <v>21538</v>
      </c>
      <c r="S23" s="261">
        <v>11213</v>
      </c>
      <c r="T23" s="261">
        <v>10325</v>
      </c>
      <c r="U23" s="261"/>
      <c r="V23" s="261">
        <v>21395</v>
      </c>
      <c r="W23" s="261">
        <v>11167</v>
      </c>
      <c r="X23" s="261">
        <v>10228</v>
      </c>
      <c r="Y23" s="261"/>
      <c r="Z23" s="261">
        <v>21526</v>
      </c>
      <c r="AA23" s="261">
        <v>11054</v>
      </c>
      <c r="AB23" s="261">
        <v>10472</v>
      </c>
    </row>
    <row r="24" spans="1:32" ht="15" customHeight="1" x14ac:dyDescent="0.2">
      <c r="A24" s="115" t="s">
        <v>74</v>
      </c>
      <c r="B24" s="261">
        <v>2044</v>
      </c>
      <c r="C24" s="261">
        <v>1028</v>
      </c>
      <c r="D24" s="261">
        <v>1016</v>
      </c>
      <c r="E24" s="261"/>
      <c r="F24" s="261">
        <v>350</v>
      </c>
      <c r="G24" s="261">
        <v>163</v>
      </c>
      <c r="H24" s="261">
        <v>187</v>
      </c>
      <c r="I24" s="261"/>
      <c r="J24" s="261">
        <v>358</v>
      </c>
      <c r="K24" s="261">
        <v>192</v>
      </c>
      <c r="L24" s="261">
        <v>166</v>
      </c>
      <c r="M24" s="261"/>
      <c r="N24" s="261">
        <v>342</v>
      </c>
      <c r="O24" s="261">
        <v>172</v>
      </c>
      <c r="P24" s="261">
        <v>170</v>
      </c>
      <c r="Q24" s="261"/>
      <c r="R24" s="261">
        <v>323</v>
      </c>
      <c r="S24" s="261">
        <v>158</v>
      </c>
      <c r="T24" s="261">
        <v>165</v>
      </c>
      <c r="U24" s="261"/>
      <c r="V24" s="261">
        <v>339</v>
      </c>
      <c r="W24" s="261">
        <v>169</v>
      </c>
      <c r="X24" s="261">
        <v>170</v>
      </c>
      <c r="Y24" s="261"/>
      <c r="Z24" s="261">
        <v>332</v>
      </c>
      <c r="AA24" s="261">
        <v>174</v>
      </c>
      <c r="AB24" s="261">
        <v>158</v>
      </c>
    </row>
    <row r="25" spans="1:32" ht="15" customHeight="1" thickBot="1" x14ac:dyDescent="0.3">
      <c r="A25" s="119" t="s">
        <v>245</v>
      </c>
      <c r="B25" s="120">
        <v>0</v>
      </c>
      <c r="C25" s="120">
        <v>0</v>
      </c>
      <c r="D25" s="120">
        <v>0</v>
      </c>
      <c r="E25" s="120"/>
      <c r="F25" s="120">
        <v>0</v>
      </c>
      <c r="G25" s="120">
        <v>0</v>
      </c>
      <c r="H25" s="120">
        <v>0</v>
      </c>
      <c r="I25" s="120"/>
      <c r="J25" s="120">
        <v>0</v>
      </c>
      <c r="K25" s="120">
        <v>0</v>
      </c>
      <c r="L25" s="120">
        <v>0</v>
      </c>
      <c r="M25" s="120"/>
      <c r="N25" s="120">
        <v>0</v>
      </c>
      <c r="O25" s="120">
        <v>0</v>
      </c>
      <c r="P25" s="120">
        <v>0</v>
      </c>
      <c r="Q25" s="120"/>
      <c r="R25" s="120">
        <v>0</v>
      </c>
      <c r="S25" s="120">
        <v>0</v>
      </c>
      <c r="T25" s="120">
        <v>0</v>
      </c>
      <c r="U25" s="120"/>
      <c r="V25" s="120">
        <v>0</v>
      </c>
      <c r="W25" s="120">
        <v>0</v>
      </c>
      <c r="X25" s="120">
        <v>0</v>
      </c>
      <c r="Y25" s="120"/>
      <c r="Z25" s="120">
        <v>0</v>
      </c>
      <c r="AA25" s="120">
        <v>0</v>
      </c>
      <c r="AB25" s="120">
        <v>0</v>
      </c>
    </row>
    <row r="26" spans="1:32" ht="15" customHeight="1" x14ac:dyDescent="0.25">
      <c r="A26" s="388" t="s">
        <v>238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</row>
    <row r="27" spans="1:32" ht="15" customHeight="1" x14ac:dyDescent="0.25">
      <c r="A27" s="389" t="s">
        <v>224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</row>
    <row r="28" spans="1:32" ht="15" customHeight="1" x14ac:dyDescent="0.25">
      <c r="A28" s="115"/>
    </row>
    <row r="29" spans="1:32" s="106" customFormat="1" ht="15" customHeight="1" x14ac:dyDescent="0.25">
      <c r="A29" s="390" t="s">
        <v>239</v>
      </c>
      <c r="B29" s="390"/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  <c r="AB29" s="390"/>
      <c r="AC29" s="29"/>
      <c r="AD29"/>
      <c r="AE29"/>
      <c r="AF29" s="46"/>
    </row>
    <row r="30" spans="1:32" s="106" customFormat="1" ht="15" customHeight="1" x14ac:dyDescent="0.2">
      <c r="A30" s="384" t="s">
        <v>75</v>
      </c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29"/>
      <c r="AD30" s="372" t="s">
        <v>317</v>
      </c>
      <c r="AE30" s="372"/>
      <c r="AF30" s="41"/>
    </row>
    <row r="31" spans="1:32" s="106" customFormat="1" ht="15" customHeight="1" x14ac:dyDescent="0.2">
      <c r="A31" s="390" t="s">
        <v>236</v>
      </c>
      <c r="B31" s="390"/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0"/>
      <c r="AD31" s="372"/>
      <c r="AE31" s="372"/>
      <c r="AF31" s="41"/>
    </row>
    <row r="32" spans="1:32" s="106" customFormat="1" ht="15" customHeight="1" x14ac:dyDescent="0.25">
      <c r="A32" s="384" t="s">
        <v>237</v>
      </c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41"/>
      <c r="AD32" s="41"/>
      <c r="AE32" s="41"/>
      <c r="AF32" s="41"/>
    </row>
    <row r="33" spans="1:34" s="162" customFormat="1" ht="15" customHeight="1" x14ac:dyDescent="0.2">
      <c r="A33" s="384" t="s">
        <v>481</v>
      </c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130"/>
      <c r="AD33" s="170"/>
      <c r="AE33" s="170"/>
      <c r="AF33" s="170"/>
      <c r="AG33" s="170"/>
      <c r="AH33" s="170"/>
    </row>
    <row r="34" spans="1:34" s="162" customFormat="1" ht="15" customHeight="1" thickBot="1" x14ac:dyDescent="0.25">
      <c r="A34" s="119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217"/>
      <c r="AD34" s="170"/>
      <c r="AE34" s="170"/>
      <c r="AF34" s="170"/>
      <c r="AG34" s="170"/>
      <c r="AH34" s="170"/>
    </row>
    <row r="35" spans="1:34" ht="15" customHeight="1" x14ac:dyDescent="0.25">
      <c r="A35" s="386" t="s">
        <v>418</v>
      </c>
      <c r="B35" s="385" t="s">
        <v>19</v>
      </c>
      <c r="C35" s="385"/>
      <c r="D35" s="385"/>
      <c r="E35" s="108"/>
      <c r="F35" s="385" t="s">
        <v>64</v>
      </c>
      <c r="G35" s="385"/>
      <c r="H35" s="385"/>
      <c r="I35" s="108"/>
      <c r="J35" s="385" t="s">
        <v>65</v>
      </c>
      <c r="K35" s="385"/>
      <c r="L35" s="385"/>
      <c r="M35" s="108"/>
      <c r="N35" s="385" t="s">
        <v>66</v>
      </c>
      <c r="O35" s="385"/>
      <c r="P35" s="385"/>
      <c r="Q35" s="108"/>
      <c r="R35" s="385" t="s">
        <v>67</v>
      </c>
      <c r="S35" s="385"/>
      <c r="T35" s="385"/>
      <c r="U35" s="108"/>
      <c r="V35" s="385" t="s">
        <v>68</v>
      </c>
      <c r="W35" s="385"/>
      <c r="X35" s="385"/>
      <c r="Y35" s="108"/>
      <c r="Z35" s="385" t="s">
        <v>69</v>
      </c>
      <c r="AA35" s="385"/>
      <c r="AB35" s="385"/>
    </row>
    <row r="36" spans="1:34" ht="15" customHeight="1" thickBot="1" x14ac:dyDescent="0.3">
      <c r="A36" s="387"/>
      <c r="B36" s="109" t="s">
        <v>70</v>
      </c>
      <c r="C36" s="109" t="s">
        <v>71</v>
      </c>
      <c r="D36" s="109" t="s">
        <v>72</v>
      </c>
      <c r="E36" s="110"/>
      <c r="F36" s="109" t="s">
        <v>70</v>
      </c>
      <c r="G36" s="109" t="s">
        <v>71</v>
      </c>
      <c r="H36" s="109" t="s">
        <v>72</v>
      </c>
      <c r="I36" s="110"/>
      <c r="J36" s="109" t="s">
        <v>70</v>
      </c>
      <c r="K36" s="109" t="s">
        <v>71</v>
      </c>
      <c r="L36" s="109" t="s">
        <v>72</v>
      </c>
      <c r="M36" s="110"/>
      <c r="N36" s="109" t="s">
        <v>70</v>
      </c>
      <c r="O36" s="109" t="s">
        <v>71</v>
      </c>
      <c r="P36" s="109" t="s">
        <v>72</v>
      </c>
      <c r="Q36" s="110"/>
      <c r="R36" s="109" t="s">
        <v>70</v>
      </c>
      <c r="S36" s="109" t="s">
        <v>71</v>
      </c>
      <c r="T36" s="109" t="s">
        <v>72</v>
      </c>
      <c r="U36" s="110"/>
      <c r="V36" s="109" t="s">
        <v>70</v>
      </c>
      <c r="W36" s="109" t="s">
        <v>71</v>
      </c>
      <c r="X36" s="109" t="s">
        <v>72</v>
      </c>
      <c r="Y36" s="110"/>
      <c r="Z36" s="109" t="s">
        <v>70</v>
      </c>
      <c r="AA36" s="109" t="s">
        <v>71</v>
      </c>
      <c r="AB36" s="109" t="s">
        <v>72</v>
      </c>
    </row>
    <row r="37" spans="1:34" ht="15" customHeight="1" x14ac:dyDescent="0.25">
      <c r="A37" s="111"/>
      <c r="AC37" s="112"/>
    </row>
    <row r="38" spans="1:34" ht="15" customHeight="1" x14ac:dyDescent="0.25">
      <c r="A38" s="383" t="s">
        <v>421</v>
      </c>
      <c r="B38" s="383"/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112"/>
    </row>
    <row r="39" spans="1:34" ht="15" customHeight="1" x14ac:dyDescent="0.25">
      <c r="A39" s="111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112"/>
    </row>
    <row r="40" spans="1:34" ht="15" customHeight="1" x14ac:dyDescent="0.25">
      <c r="A40" s="135" t="s">
        <v>19</v>
      </c>
      <c r="B40" s="151">
        <f t="shared" ref="B40:D43" si="34">+B46+B52</f>
        <v>449361</v>
      </c>
      <c r="C40" s="151">
        <f t="shared" si="34"/>
        <v>230865</v>
      </c>
      <c r="D40" s="151">
        <f t="shared" si="34"/>
        <v>218496</v>
      </c>
      <c r="E40" s="151"/>
      <c r="F40" s="151">
        <f t="shared" ref="F40:H43" si="35">+F46+F52</f>
        <v>71720</v>
      </c>
      <c r="G40" s="151">
        <f t="shared" si="35"/>
        <v>36842</v>
      </c>
      <c r="H40" s="151">
        <f t="shared" si="35"/>
        <v>34878</v>
      </c>
      <c r="I40" s="151"/>
      <c r="J40" s="151">
        <f t="shared" ref="J40:L43" si="36">+J46+J52</f>
        <v>84267</v>
      </c>
      <c r="K40" s="151">
        <f t="shared" si="36"/>
        <v>43559</v>
      </c>
      <c r="L40" s="151">
        <f t="shared" si="36"/>
        <v>40708</v>
      </c>
      <c r="M40" s="151"/>
      <c r="N40" s="151">
        <f t="shared" ref="N40:P43" si="37">+N46+N52</f>
        <v>77100</v>
      </c>
      <c r="O40" s="151">
        <f t="shared" si="37"/>
        <v>39404</v>
      </c>
      <c r="P40" s="151">
        <f t="shared" si="37"/>
        <v>37696</v>
      </c>
      <c r="Q40" s="151"/>
      <c r="R40" s="151">
        <f t="shared" ref="R40:T43" si="38">+R46+R52</f>
        <v>71151</v>
      </c>
      <c r="S40" s="151">
        <f t="shared" si="38"/>
        <v>36657</v>
      </c>
      <c r="T40" s="151">
        <f t="shared" si="38"/>
        <v>34494</v>
      </c>
      <c r="U40" s="151"/>
      <c r="V40" s="151">
        <f t="shared" ref="V40:X43" si="39">+V46+V52</f>
        <v>71951</v>
      </c>
      <c r="W40" s="151">
        <f t="shared" si="39"/>
        <v>37068</v>
      </c>
      <c r="X40" s="151">
        <f t="shared" si="39"/>
        <v>34883</v>
      </c>
      <c r="Y40" s="151"/>
      <c r="Z40" s="151">
        <f t="shared" ref="Z40:AB43" si="40">+Z46+Z52</f>
        <v>73172</v>
      </c>
      <c r="AA40" s="151">
        <f t="shared" si="40"/>
        <v>37335</v>
      </c>
      <c r="AB40" s="151">
        <f t="shared" si="40"/>
        <v>35837</v>
      </c>
      <c r="AC40" s="151"/>
    </row>
    <row r="41" spans="1:34" ht="15" customHeight="1" x14ac:dyDescent="0.25">
      <c r="A41" s="115" t="s">
        <v>73</v>
      </c>
      <c r="B41" s="114">
        <f t="shared" si="34"/>
        <v>407246</v>
      </c>
      <c r="C41" s="114">
        <f t="shared" si="34"/>
        <v>209538</v>
      </c>
      <c r="D41" s="114">
        <f t="shared" si="34"/>
        <v>197708</v>
      </c>
      <c r="E41" s="114"/>
      <c r="F41" s="114">
        <f t="shared" si="35"/>
        <v>64616</v>
      </c>
      <c r="G41" s="114">
        <f t="shared" si="35"/>
        <v>33276</v>
      </c>
      <c r="H41" s="114">
        <f t="shared" si="35"/>
        <v>31340</v>
      </c>
      <c r="I41" s="114"/>
      <c r="J41" s="114">
        <f t="shared" si="36"/>
        <v>76945</v>
      </c>
      <c r="K41" s="114">
        <f t="shared" si="36"/>
        <v>39822</v>
      </c>
      <c r="L41" s="114">
        <f t="shared" si="36"/>
        <v>37123</v>
      </c>
      <c r="M41" s="114"/>
      <c r="N41" s="114">
        <f t="shared" si="37"/>
        <v>69945</v>
      </c>
      <c r="O41" s="114">
        <f t="shared" si="37"/>
        <v>35777</v>
      </c>
      <c r="P41" s="114">
        <f t="shared" si="37"/>
        <v>34168</v>
      </c>
      <c r="Q41" s="114"/>
      <c r="R41" s="114">
        <f t="shared" si="38"/>
        <v>64517</v>
      </c>
      <c r="S41" s="114">
        <f t="shared" si="38"/>
        <v>33318</v>
      </c>
      <c r="T41" s="114">
        <f t="shared" si="38"/>
        <v>31199</v>
      </c>
      <c r="U41" s="114"/>
      <c r="V41" s="114">
        <f t="shared" si="39"/>
        <v>64994</v>
      </c>
      <c r="W41" s="114">
        <f t="shared" si="39"/>
        <v>33493</v>
      </c>
      <c r="X41" s="114">
        <f t="shared" si="39"/>
        <v>31501</v>
      </c>
      <c r="Y41" s="114"/>
      <c r="Z41" s="114">
        <f t="shared" si="40"/>
        <v>66229</v>
      </c>
      <c r="AA41" s="114">
        <f t="shared" si="40"/>
        <v>33852</v>
      </c>
      <c r="AB41" s="114">
        <f t="shared" si="40"/>
        <v>32377</v>
      </c>
      <c r="AC41" s="114"/>
    </row>
    <row r="42" spans="1:34" ht="15" customHeight="1" x14ac:dyDescent="0.25">
      <c r="A42" s="115" t="s">
        <v>74</v>
      </c>
      <c r="B42" s="114">
        <f t="shared" si="34"/>
        <v>37137</v>
      </c>
      <c r="C42" s="114">
        <f t="shared" si="34"/>
        <v>19029</v>
      </c>
      <c r="D42" s="114">
        <f t="shared" si="34"/>
        <v>18108</v>
      </c>
      <c r="E42" s="114"/>
      <c r="F42" s="114">
        <f t="shared" si="35"/>
        <v>6338</v>
      </c>
      <c r="G42" s="114">
        <f t="shared" si="35"/>
        <v>3217</v>
      </c>
      <c r="H42" s="114">
        <f t="shared" si="35"/>
        <v>3121</v>
      </c>
      <c r="I42" s="114"/>
      <c r="J42" s="114">
        <f t="shared" si="36"/>
        <v>6514</v>
      </c>
      <c r="K42" s="114">
        <f t="shared" si="36"/>
        <v>3353</v>
      </c>
      <c r="L42" s="114">
        <f t="shared" si="36"/>
        <v>3161</v>
      </c>
      <c r="M42" s="114"/>
      <c r="N42" s="114">
        <f t="shared" si="37"/>
        <v>6254</v>
      </c>
      <c r="O42" s="114">
        <f t="shared" si="37"/>
        <v>3205</v>
      </c>
      <c r="P42" s="114">
        <f t="shared" si="37"/>
        <v>3049</v>
      </c>
      <c r="Q42" s="114"/>
      <c r="R42" s="114">
        <f t="shared" si="38"/>
        <v>5836</v>
      </c>
      <c r="S42" s="114">
        <f t="shared" si="38"/>
        <v>2985</v>
      </c>
      <c r="T42" s="114">
        <f t="shared" si="38"/>
        <v>2851</v>
      </c>
      <c r="U42" s="114"/>
      <c r="V42" s="114">
        <f t="shared" si="39"/>
        <v>6136</v>
      </c>
      <c r="W42" s="114">
        <f t="shared" si="39"/>
        <v>3185</v>
      </c>
      <c r="X42" s="114">
        <f t="shared" si="39"/>
        <v>2951</v>
      </c>
      <c r="Y42" s="114"/>
      <c r="Z42" s="114">
        <f t="shared" si="40"/>
        <v>6059</v>
      </c>
      <c r="AA42" s="114">
        <f t="shared" si="40"/>
        <v>3084</v>
      </c>
      <c r="AB42" s="114">
        <f t="shared" si="40"/>
        <v>2975</v>
      </c>
      <c r="AC42" s="114"/>
    </row>
    <row r="43" spans="1:34" ht="15" customHeight="1" x14ac:dyDescent="0.25">
      <c r="A43" s="115" t="s">
        <v>245</v>
      </c>
      <c r="B43" s="114">
        <f t="shared" si="34"/>
        <v>4978</v>
      </c>
      <c r="C43" s="114">
        <f t="shared" si="34"/>
        <v>2298</v>
      </c>
      <c r="D43" s="114">
        <f t="shared" si="34"/>
        <v>2680</v>
      </c>
      <c r="E43" s="114"/>
      <c r="F43" s="114">
        <f t="shared" si="35"/>
        <v>766</v>
      </c>
      <c r="G43" s="114">
        <f t="shared" si="35"/>
        <v>349</v>
      </c>
      <c r="H43" s="114">
        <f t="shared" si="35"/>
        <v>417</v>
      </c>
      <c r="I43" s="114"/>
      <c r="J43" s="114">
        <f t="shared" si="36"/>
        <v>808</v>
      </c>
      <c r="K43" s="114">
        <f t="shared" si="36"/>
        <v>384</v>
      </c>
      <c r="L43" s="114">
        <f t="shared" si="36"/>
        <v>424</v>
      </c>
      <c r="M43" s="114"/>
      <c r="N43" s="114">
        <f t="shared" si="37"/>
        <v>901</v>
      </c>
      <c r="O43" s="114">
        <f t="shared" si="37"/>
        <v>422</v>
      </c>
      <c r="P43" s="114">
        <f t="shared" si="37"/>
        <v>479</v>
      </c>
      <c r="Q43" s="114"/>
      <c r="R43" s="114">
        <f t="shared" si="38"/>
        <v>798</v>
      </c>
      <c r="S43" s="114">
        <f t="shared" si="38"/>
        <v>354</v>
      </c>
      <c r="T43" s="114">
        <f t="shared" si="38"/>
        <v>444</v>
      </c>
      <c r="U43" s="114"/>
      <c r="V43" s="114">
        <f t="shared" si="39"/>
        <v>821</v>
      </c>
      <c r="W43" s="114">
        <f t="shared" si="39"/>
        <v>390</v>
      </c>
      <c r="X43" s="114">
        <f t="shared" si="39"/>
        <v>431</v>
      </c>
      <c r="Y43" s="114"/>
      <c r="Z43" s="114">
        <f t="shared" si="40"/>
        <v>884</v>
      </c>
      <c r="AA43" s="114">
        <f t="shared" si="40"/>
        <v>399</v>
      </c>
      <c r="AB43" s="114">
        <f t="shared" si="40"/>
        <v>485</v>
      </c>
      <c r="AC43" s="114"/>
    </row>
    <row r="44" spans="1:34" ht="15" customHeight="1" x14ac:dyDescent="0.25">
      <c r="A44" s="111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</row>
    <row r="45" spans="1:34" ht="15" customHeight="1" x14ac:dyDescent="0.25">
      <c r="A45" s="135" t="s">
        <v>419</v>
      </c>
      <c r="B45" s="116"/>
      <c r="C45" s="116"/>
      <c r="D45" s="116"/>
      <c r="E45" s="117"/>
      <c r="F45" s="116"/>
      <c r="G45" s="116"/>
      <c r="H45" s="116"/>
      <c r="I45" s="117"/>
      <c r="J45" s="116"/>
      <c r="K45" s="116"/>
      <c r="L45" s="116"/>
      <c r="M45" s="117"/>
      <c r="N45" s="116"/>
      <c r="O45" s="116"/>
      <c r="P45" s="116"/>
      <c r="Q45" s="117"/>
      <c r="R45" s="116"/>
      <c r="S45" s="116"/>
      <c r="T45" s="116"/>
      <c r="U45" s="117"/>
      <c r="V45" s="116"/>
      <c r="W45" s="116"/>
      <c r="X45" s="116"/>
      <c r="Y45" s="117"/>
      <c r="Z45" s="116"/>
      <c r="AA45" s="116"/>
      <c r="AB45" s="116"/>
      <c r="AC45" s="116"/>
    </row>
    <row r="46" spans="1:34" ht="15" customHeight="1" x14ac:dyDescent="0.2">
      <c r="A46" s="136" t="s">
        <v>19</v>
      </c>
      <c r="B46" s="260">
        <f>+B47+B48+B49</f>
        <v>313435</v>
      </c>
      <c r="C46" s="260">
        <f t="shared" ref="C46" si="41">+C47+C48+C49</f>
        <v>160502</v>
      </c>
      <c r="D46" s="260">
        <f t="shared" ref="D46" si="42">+D47+D48+D49</f>
        <v>152933</v>
      </c>
      <c r="E46" s="260"/>
      <c r="F46" s="260">
        <f>+F47+F48+F49</f>
        <v>50008</v>
      </c>
      <c r="G46" s="260">
        <f t="shared" ref="G46" si="43">+G47+G48+G49</f>
        <v>25613</v>
      </c>
      <c r="H46" s="260">
        <f t="shared" ref="H46" si="44">+H47+H48+H49</f>
        <v>24395</v>
      </c>
      <c r="I46" s="260"/>
      <c r="J46" s="260">
        <f>+J47+J48+J49</f>
        <v>58348</v>
      </c>
      <c r="K46" s="260">
        <f t="shared" ref="K46" si="45">+K47+K48+K49</f>
        <v>29971</v>
      </c>
      <c r="L46" s="260">
        <f t="shared" ref="L46" si="46">+L47+L48+L49</f>
        <v>28377</v>
      </c>
      <c r="M46" s="260"/>
      <c r="N46" s="260">
        <f>+N47+N48+N49</f>
        <v>53283</v>
      </c>
      <c r="O46" s="260">
        <f t="shared" ref="O46" si="47">+O47+O48+O49</f>
        <v>27260</v>
      </c>
      <c r="P46" s="260">
        <f t="shared" ref="P46" si="48">+P47+P48+P49</f>
        <v>26023</v>
      </c>
      <c r="Q46" s="260"/>
      <c r="R46" s="260">
        <f>+R47+R48+R49</f>
        <v>49620</v>
      </c>
      <c r="S46" s="260">
        <f t="shared" ref="S46" si="49">+S47+S48+S49</f>
        <v>25468</v>
      </c>
      <c r="T46" s="260">
        <f t="shared" ref="T46" si="50">+T47+T48+T49</f>
        <v>24152</v>
      </c>
      <c r="U46" s="260"/>
      <c r="V46" s="260">
        <f>+V47+V48+V49</f>
        <v>50693</v>
      </c>
      <c r="W46" s="260">
        <f t="shared" ref="W46" si="51">+W47+W48+W49</f>
        <v>25987</v>
      </c>
      <c r="X46" s="260">
        <f t="shared" ref="X46" si="52">+X47+X48+X49</f>
        <v>24706</v>
      </c>
      <c r="Y46" s="260"/>
      <c r="Z46" s="260">
        <f>+Z47+Z48+Z49</f>
        <v>51483</v>
      </c>
      <c r="AA46" s="260">
        <f t="shared" ref="AA46" si="53">+AA47+AA48+AA49</f>
        <v>26203</v>
      </c>
      <c r="AB46" s="260">
        <f t="shared" ref="AB46" si="54">+AB47+AB48+AB49</f>
        <v>25280</v>
      </c>
      <c r="AC46" s="151"/>
    </row>
    <row r="47" spans="1:34" ht="15" customHeight="1" x14ac:dyDescent="0.2">
      <c r="A47" s="115" t="s">
        <v>73</v>
      </c>
      <c r="B47" s="261">
        <v>273337</v>
      </c>
      <c r="C47" s="261">
        <v>140191</v>
      </c>
      <c r="D47" s="261">
        <v>133146</v>
      </c>
      <c r="E47" s="261"/>
      <c r="F47" s="261">
        <v>43253</v>
      </c>
      <c r="G47" s="261">
        <v>22210</v>
      </c>
      <c r="H47" s="261">
        <v>21043</v>
      </c>
      <c r="I47" s="261"/>
      <c r="J47" s="261">
        <v>51373</v>
      </c>
      <c r="K47" s="261">
        <v>26419</v>
      </c>
      <c r="L47" s="261">
        <v>24954</v>
      </c>
      <c r="M47" s="261"/>
      <c r="N47" s="261">
        <v>46462</v>
      </c>
      <c r="O47" s="261">
        <v>23800</v>
      </c>
      <c r="P47" s="261">
        <v>22662</v>
      </c>
      <c r="Q47" s="261"/>
      <c r="R47" s="261">
        <v>43302</v>
      </c>
      <c r="S47" s="261">
        <v>22287</v>
      </c>
      <c r="T47" s="261">
        <v>21015</v>
      </c>
      <c r="U47" s="261"/>
      <c r="V47" s="261">
        <v>44075</v>
      </c>
      <c r="W47" s="261">
        <v>22581</v>
      </c>
      <c r="X47" s="261">
        <v>21494</v>
      </c>
      <c r="Y47" s="261"/>
      <c r="Z47" s="261">
        <v>44872</v>
      </c>
      <c r="AA47" s="261">
        <v>22894</v>
      </c>
      <c r="AB47" s="261">
        <v>21978</v>
      </c>
      <c r="AC47" s="118"/>
    </row>
    <row r="48" spans="1:34" ht="15" customHeight="1" x14ac:dyDescent="0.2">
      <c r="A48" s="115" t="s">
        <v>74</v>
      </c>
      <c r="B48" s="261">
        <v>35120</v>
      </c>
      <c r="C48" s="261">
        <v>18013</v>
      </c>
      <c r="D48" s="261">
        <v>17107</v>
      </c>
      <c r="E48" s="261"/>
      <c r="F48" s="261">
        <v>5989</v>
      </c>
      <c r="G48" s="261">
        <v>3054</v>
      </c>
      <c r="H48" s="261">
        <v>2935</v>
      </c>
      <c r="I48" s="261"/>
      <c r="J48" s="261">
        <v>6167</v>
      </c>
      <c r="K48" s="261">
        <v>3168</v>
      </c>
      <c r="L48" s="261">
        <v>2999</v>
      </c>
      <c r="M48" s="261"/>
      <c r="N48" s="261">
        <v>5920</v>
      </c>
      <c r="O48" s="261">
        <v>3038</v>
      </c>
      <c r="P48" s="261">
        <v>2882</v>
      </c>
      <c r="Q48" s="261"/>
      <c r="R48" s="261">
        <v>5520</v>
      </c>
      <c r="S48" s="261">
        <v>2827</v>
      </c>
      <c r="T48" s="261">
        <v>2693</v>
      </c>
      <c r="U48" s="261"/>
      <c r="V48" s="261">
        <v>5797</v>
      </c>
      <c r="W48" s="261">
        <v>3016</v>
      </c>
      <c r="X48" s="261">
        <v>2781</v>
      </c>
      <c r="Y48" s="261"/>
      <c r="Z48" s="261">
        <v>5727</v>
      </c>
      <c r="AA48" s="261">
        <v>2910</v>
      </c>
      <c r="AB48" s="261">
        <v>2817</v>
      </c>
      <c r="AC48" s="118"/>
    </row>
    <row r="49" spans="1:29" ht="15" customHeight="1" x14ac:dyDescent="0.2">
      <c r="A49" s="115" t="s">
        <v>245</v>
      </c>
      <c r="B49" s="261">
        <v>4978</v>
      </c>
      <c r="C49" s="261">
        <v>2298</v>
      </c>
      <c r="D49" s="261">
        <v>2680</v>
      </c>
      <c r="E49" s="261"/>
      <c r="F49" s="261">
        <v>766</v>
      </c>
      <c r="G49" s="261">
        <v>349</v>
      </c>
      <c r="H49" s="261">
        <v>417</v>
      </c>
      <c r="I49" s="261"/>
      <c r="J49" s="261">
        <v>808</v>
      </c>
      <c r="K49" s="261">
        <v>384</v>
      </c>
      <c r="L49" s="261">
        <v>424</v>
      </c>
      <c r="M49" s="261"/>
      <c r="N49" s="261">
        <v>901</v>
      </c>
      <c r="O49" s="261">
        <v>422</v>
      </c>
      <c r="P49" s="261">
        <v>479</v>
      </c>
      <c r="Q49" s="261"/>
      <c r="R49" s="261">
        <v>798</v>
      </c>
      <c r="S49" s="261">
        <v>354</v>
      </c>
      <c r="T49" s="261">
        <v>444</v>
      </c>
      <c r="U49" s="261"/>
      <c r="V49" s="261">
        <v>821</v>
      </c>
      <c r="W49" s="261">
        <v>390</v>
      </c>
      <c r="X49" s="261">
        <v>431</v>
      </c>
      <c r="Y49" s="261"/>
      <c r="Z49" s="261">
        <v>884</v>
      </c>
      <c r="AA49" s="261">
        <v>399</v>
      </c>
      <c r="AB49" s="261">
        <v>485</v>
      </c>
      <c r="AC49" s="118"/>
    </row>
    <row r="50" spans="1:29" ht="15" customHeight="1" x14ac:dyDescent="0.2">
      <c r="A50" s="115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118"/>
    </row>
    <row r="51" spans="1:29" ht="15" customHeight="1" x14ac:dyDescent="0.2">
      <c r="A51" s="124" t="s">
        <v>420</v>
      </c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61"/>
      <c r="AC51" s="118"/>
    </row>
    <row r="52" spans="1:29" ht="15" customHeight="1" x14ac:dyDescent="0.2">
      <c r="A52" s="136" t="s">
        <v>19</v>
      </c>
      <c r="B52" s="260">
        <f>+B53+B54+B55</f>
        <v>135926</v>
      </c>
      <c r="C52" s="260">
        <f t="shared" ref="C52" si="55">+C53+C54+C55</f>
        <v>70363</v>
      </c>
      <c r="D52" s="260">
        <f t="shared" ref="D52" si="56">+D53+D54+D55</f>
        <v>65563</v>
      </c>
      <c r="E52" s="260"/>
      <c r="F52" s="260">
        <f>+F53+F54+F55</f>
        <v>21712</v>
      </c>
      <c r="G52" s="260">
        <f t="shared" ref="G52" si="57">+G53+G54+G55</f>
        <v>11229</v>
      </c>
      <c r="H52" s="260">
        <f t="shared" ref="H52" si="58">+H53+H54+H55</f>
        <v>10483</v>
      </c>
      <c r="I52" s="260"/>
      <c r="J52" s="260">
        <f>+J53+J54+J55</f>
        <v>25919</v>
      </c>
      <c r="K52" s="260">
        <f t="shared" ref="K52" si="59">+K53+K54+K55</f>
        <v>13588</v>
      </c>
      <c r="L52" s="260">
        <f t="shared" ref="L52" si="60">+L53+L54+L55</f>
        <v>12331</v>
      </c>
      <c r="M52" s="260"/>
      <c r="N52" s="260">
        <f>+N53+N54+N55</f>
        <v>23817</v>
      </c>
      <c r="O52" s="260">
        <f t="shared" ref="O52" si="61">+O53+O54+O55</f>
        <v>12144</v>
      </c>
      <c r="P52" s="260">
        <f t="shared" ref="P52" si="62">+P53+P54+P55</f>
        <v>11673</v>
      </c>
      <c r="Q52" s="260"/>
      <c r="R52" s="260">
        <f>+R53+R54+R55</f>
        <v>21531</v>
      </c>
      <c r="S52" s="260">
        <f t="shared" ref="S52" si="63">+S53+S54+S55</f>
        <v>11189</v>
      </c>
      <c r="T52" s="260">
        <f t="shared" ref="T52" si="64">+T53+T54+T55</f>
        <v>10342</v>
      </c>
      <c r="U52" s="260"/>
      <c r="V52" s="260">
        <f>+V53+V54+V55</f>
        <v>21258</v>
      </c>
      <c r="W52" s="260">
        <f t="shared" ref="W52" si="65">+W53+W54+W55</f>
        <v>11081</v>
      </c>
      <c r="X52" s="260">
        <f t="shared" ref="X52" si="66">+X53+X54+X55</f>
        <v>10177</v>
      </c>
      <c r="Y52" s="260"/>
      <c r="Z52" s="260">
        <f>+Z53+Z54+Z55</f>
        <v>21689</v>
      </c>
      <c r="AA52" s="260">
        <f t="shared" ref="AA52" si="67">+AA53+AA54+AA55</f>
        <v>11132</v>
      </c>
      <c r="AB52" s="260">
        <f t="shared" ref="AB52" si="68">+AB53+AB54+AB55</f>
        <v>10557</v>
      </c>
      <c r="AC52" s="151"/>
    </row>
    <row r="53" spans="1:29" ht="15" customHeight="1" x14ac:dyDescent="0.2">
      <c r="A53" s="115" t="s">
        <v>73</v>
      </c>
      <c r="B53" s="261">
        <v>133909</v>
      </c>
      <c r="C53" s="261">
        <v>69347</v>
      </c>
      <c r="D53" s="261">
        <v>64562</v>
      </c>
      <c r="E53" s="261"/>
      <c r="F53" s="261">
        <v>21363</v>
      </c>
      <c r="G53" s="261">
        <v>11066</v>
      </c>
      <c r="H53" s="261">
        <v>10297</v>
      </c>
      <c r="I53" s="261"/>
      <c r="J53" s="261">
        <v>25572</v>
      </c>
      <c r="K53" s="261">
        <v>13403</v>
      </c>
      <c r="L53" s="261">
        <v>12169</v>
      </c>
      <c r="M53" s="261"/>
      <c r="N53" s="261">
        <v>23483</v>
      </c>
      <c r="O53" s="261">
        <v>11977</v>
      </c>
      <c r="P53" s="261">
        <v>11506</v>
      </c>
      <c r="Q53" s="261"/>
      <c r="R53" s="261">
        <v>21215</v>
      </c>
      <c r="S53" s="261">
        <v>11031</v>
      </c>
      <c r="T53" s="261">
        <v>10184</v>
      </c>
      <c r="U53" s="261"/>
      <c r="V53" s="261">
        <v>20919</v>
      </c>
      <c r="W53" s="261">
        <v>10912</v>
      </c>
      <c r="X53" s="261">
        <v>10007</v>
      </c>
      <c r="Y53" s="261"/>
      <c r="Z53" s="261">
        <v>21357</v>
      </c>
      <c r="AA53" s="261">
        <v>10958</v>
      </c>
      <c r="AB53" s="261">
        <v>10399</v>
      </c>
      <c r="AC53" s="118"/>
    </row>
    <row r="54" spans="1:29" ht="15" customHeight="1" x14ac:dyDescent="0.2">
      <c r="A54" s="115" t="s">
        <v>74</v>
      </c>
      <c r="B54" s="261">
        <v>2017</v>
      </c>
      <c r="C54" s="261">
        <v>1016</v>
      </c>
      <c r="D54" s="261">
        <v>1001</v>
      </c>
      <c r="E54" s="261"/>
      <c r="F54" s="261">
        <v>349</v>
      </c>
      <c r="G54" s="261">
        <v>163</v>
      </c>
      <c r="H54" s="261">
        <v>186</v>
      </c>
      <c r="I54" s="261"/>
      <c r="J54" s="261">
        <v>347</v>
      </c>
      <c r="K54" s="261">
        <v>185</v>
      </c>
      <c r="L54" s="261">
        <v>162</v>
      </c>
      <c r="M54" s="261"/>
      <c r="N54" s="261">
        <v>334</v>
      </c>
      <c r="O54" s="261">
        <v>167</v>
      </c>
      <c r="P54" s="261">
        <v>167</v>
      </c>
      <c r="Q54" s="261"/>
      <c r="R54" s="261">
        <v>316</v>
      </c>
      <c r="S54" s="261">
        <v>158</v>
      </c>
      <c r="T54" s="261">
        <v>158</v>
      </c>
      <c r="U54" s="261"/>
      <c r="V54" s="261">
        <v>339</v>
      </c>
      <c r="W54" s="261">
        <v>169</v>
      </c>
      <c r="X54" s="261">
        <v>170</v>
      </c>
      <c r="Y54" s="261"/>
      <c r="Z54" s="261">
        <v>332</v>
      </c>
      <c r="AA54" s="261">
        <v>174</v>
      </c>
      <c r="AB54" s="261">
        <v>158</v>
      </c>
      <c r="AC54" s="118"/>
    </row>
    <row r="55" spans="1:29" ht="15" customHeight="1" x14ac:dyDescent="0.25">
      <c r="A55" s="115" t="s">
        <v>245</v>
      </c>
      <c r="B55" s="118">
        <v>0</v>
      </c>
      <c r="C55" s="118">
        <v>0</v>
      </c>
      <c r="D55" s="118">
        <v>0</v>
      </c>
      <c r="E55" s="118"/>
      <c r="F55" s="118">
        <v>0</v>
      </c>
      <c r="G55" s="118">
        <v>0</v>
      </c>
      <c r="H55" s="118">
        <v>0</v>
      </c>
      <c r="I55" s="118"/>
      <c r="J55" s="118">
        <v>0</v>
      </c>
      <c r="K55" s="118">
        <v>0</v>
      </c>
      <c r="L55" s="118">
        <v>0</v>
      </c>
      <c r="M55" s="118"/>
      <c r="N55" s="118">
        <v>0</v>
      </c>
      <c r="O55" s="118">
        <v>0</v>
      </c>
      <c r="P55" s="118">
        <v>0</v>
      </c>
      <c r="Q55" s="118"/>
      <c r="R55" s="118">
        <v>0</v>
      </c>
      <c r="S55" s="118">
        <v>0</v>
      </c>
      <c r="T55" s="118">
        <v>0</v>
      </c>
      <c r="U55" s="118"/>
      <c r="V55" s="118">
        <v>0</v>
      </c>
      <c r="W55" s="118">
        <v>0</v>
      </c>
      <c r="X55" s="118">
        <v>0</v>
      </c>
      <c r="Y55" s="118"/>
      <c r="Z55" s="118">
        <v>0</v>
      </c>
      <c r="AA55" s="118">
        <v>0</v>
      </c>
      <c r="AB55" s="118">
        <v>0</v>
      </c>
      <c r="AC55" s="118"/>
    </row>
    <row r="56" spans="1:29" ht="15" customHeight="1" x14ac:dyDescent="0.25">
      <c r="A56" s="115"/>
    </row>
    <row r="57" spans="1:29" ht="15" customHeight="1" x14ac:dyDescent="0.25">
      <c r="A57" s="383" t="s">
        <v>422</v>
      </c>
      <c r="B57" s="383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  <c r="AA57" s="383"/>
      <c r="AB57" s="383"/>
      <c r="AC57" s="112"/>
    </row>
    <row r="58" spans="1:29" ht="15" customHeight="1" x14ac:dyDescent="0.25">
      <c r="A58" s="111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</row>
    <row r="59" spans="1:29" ht="15" customHeight="1" x14ac:dyDescent="0.25">
      <c r="A59" s="112" t="s">
        <v>19</v>
      </c>
      <c r="B59" s="173">
        <f t="shared" ref="B59:D62" si="69">+B40/(B40+B91+B142)*100</f>
        <v>97.254181383752339</v>
      </c>
      <c r="C59" s="173">
        <f t="shared" si="69"/>
        <v>97.153546073921959</v>
      </c>
      <c r="D59" s="173">
        <f t="shared" si="69"/>
        <v>97.360740400768208</v>
      </c>
      <c r="E59" s="173"/>
      <c r="F59" s="173">
        <f t="shared" ref="F59:H62" si="70">+F40/(F40+F91+F142)*100</f>
        <v>99.874669266118914</v>
      </c>
      <c r="G59" s="173">
        <f t="shared" si="70"/>
        <v>99.883421445031857</v>
      </c>
      <c r="H59" s="173">
        <f t="shared" si="70"/>
        <v>99.865425912670005</v>
      </c>
      <c r="I59" s="173"/>
      <c r="J59" s="173">
        <f t="shared" ref="J59:L62" si="71">+J40/(J40+J91+J142)*100</f>
        <v>95.600431107833685</v>
      </c>
      <c r="K59" s="173">
        <f t="shared" si="71"/>
        <v>95.438312043995538</v>
      </c>
      <c r="L59" s="173">
        <f t="shared" si="71"/>
        <v>95.77451533973273</v>
      </c>
      <c r="M59" s="173"/>
      <c r="N59" s="173">
        <f t="shared" ref="N59:P62" si="72">+N40/(N40+N91+N142)*100</f>
        <v>97.177932668674927</v>
      </c>
      <c r="O59" s="173">
        <f t="shared" si="72"/>
        <v>96.951504564131582</v>
      </c>
      <c r="P59" s="173">
        <f t="shared" si="72"/>
        <v>97.415753566260079</v>
      </c>
      <c r="Q59" s="173"/>
      <c r="R59" s="173">
        <f t="shared" ref="R59:T62" si="73">+R40/(R40+R91+R142)*100</f>
        <v>96.711974989805626</v>
      </c>
      <c r="S59" s="173">
        <f t="shared" si="73"/>
        <v>96.60561338779813</v>
      </c>
      <c r="T59" s="173">
        <f t="shared" si="73"/>
        <v>96.825263157894739</v>
      </c>
      <c r="U59" s="173"/>
      <c r="V59" s="173">
        <f t="shared" ref="V59:X62" si="74">+V40/(V40+V91+V142)*100</f>
        <v>96.423210935406061</v>
      </c>
      <c r="W59" s="173">
        <f t="shared" si="74"/>
        <v>96.445855232346361</v>
      </c>
      <c r="X59" s="173">
        <f t="shared" si="74"/>
        <v>96.399159896092414</v>
      </c>
      <c r="Y59" s="173"/>
      <c r="Z59" s="173">
        <f t="shared" ref="Z59:AB62" si="75">+Z40/(Z40+Z91+Z142)*100</f>
        <v>98.133147363338878</v>
      </c>
      <c r="AA59" s="173">
        <f t="shared" si="75"/>
        <v>98.041017830414106</v>
      </c>
      <c r="AB59" s="173">
        <f t="shared" si="75"/>
        <v>98.229312282432915</v>
      </c>
      <c r="AC59" s="173"/>
    </row>
    <row r="60" spans="1:29" ht="15" customHeight="1" x14ac:dyDescent="0.25">
      <c r="A60" s="107" t="s">
        <v>73</v>
      </c>
      <c r="B60" s="125">
        <f t="shared" si="69"/>
        <v>97.061319045893953</v>
      </c>
      <c r="C60" s="125">
        <f t="shared" si="69"/>
        <v>96.952226720647772</v>
      </c>
      <c r="D60" s="125">
        <f t="shared" si="69"/>
        <v>97.177207288241391</v>
      </c>
      <c r="E60" s="125"/>
      <c r="F60" s="125">
        <f t="shared" si="70"/>
        <v>99.924224851155969</v>
      </c>
      <c r="G60" s="125">
        <f t="shared" si="70"/>
        <v>99.930928856722417</v>
      </c>
      <c r="H60" s="125">
        <f t="shared" si="70"/>
        <v>99.917107696231582</v>
      </c>
      <c r="I60" s="125"/>
      <c r="J60" s="125">
        <f t="shared" si="71"/>
        <v>95.25017949543215</v>
      </c>
      <c r="K60" s="125">
        <f t="shared" si="71"/>
        <v>95.083689501205797</v>
      </c>
      <c r="L60" s="125">
        <f t="shared" si="71"/>
        <v>95.429423408138604</v>
      </c>
      <c r="M60" s="125"/>
      <c r="N60" s="125">
        <f t="shared" si="72"/>
        <v>96.95461728258158</v>
      </c>
      <c r="O60" s="125">
        <f t="shared" si="72"/>
        <v>96.705049194507524</v>
      </c>
      <c r="P60" s="125">
        <f t="shared" si="72"/>
        <v>97.217322028111312</v>
      </c>
      <c r="Q60" s="125"/>
      <c r="R60" s="125">
        <f t="shared" si="73"/>
        <v>96.502879365791642</v>
      </c>
      <c r="S60" s="125">
        <f t="shared" si="73"/>
        <v>96.372787226657408</v>
      </c>
      <c r="T60" s="125">
        <f t="shared" si="73"/>
        <v>96.64219558281448</v>
      </c>
      <c r="U60" s="125"/>
      <c r="V60" s="125">
        <f t="shared" si="74"/>
        <v>96.159195147211136</v>
      </c>
      <c r="W60" s="125">
        <f t="shared" si="74"/>
        <v>96.183447245993918</v>
      </c>
      <c r="X60" s="125">
        <f t="shared" si="74"/>
        <v>96.1334228515625</v>
      </c>
      <c r="Y60" s="125"/>
      <c r="Z60" s="125">
        <f t="shared" si="75"/>
        <v>98.056024399632818</v>
      </c>
      <c r="AA60" s="125">
        <f t="shared" si="75"/>
        <v>97.965562147301398</v>
      </c>
      <c r="AB60" s="125">
        <f t="shared" si="75"/>
        <v>98.150786673538065</v>
      </c>
      <c r="AC60" s="125"/>
    </row>
    <row r="61" spans="1:29" ht="15" customHeight="1" x14ac:dyDescent="0.25">
      <c r="A61" s="107" t="s">
        <v>74</v>
      </c>
      <c r="B61" s="125">
        <f t="shared" si="69"/>
        <v>99.225158308173249</v>
      </c>
      <c r="C61" s="125">
        <f t="shared" si="69"/>
        <v>99.243767601960982</v>
      </c>
      <c r="D61" s="125">
        <f t="shared" si="69"/>
        <v>99.20561003670629</v>
      </c>
      <c r="E61" s="125"/>
      <c r="F61" s="125">
        <f t="shared" si="70"/>
        <v>99.466415568110492</v>
      </c>
      <c r="G61" s="125">
        <f t="shared" si="70"/>
        <v>99.443585780525495</v>
      </c>
      <c r="H61" s="125">
        <f t="shared" si="70"/>
        <v>99.48995855913293</v>
      </c>
      <c r="I61" s="125"/>
      <c r="J61" s="125">
        <f t="shared" si="71"/>
        <v>99.511151848457075</v>
      </c>
      <c r="K61" s="125">
        <f t="shared" si="71"/>
        <v>99.525081626595423</v>
      </c>
      <c r="L61" s="125">
        <f t="shared" si="71"/>
        <v>99.496380232924139</v>
      </c>
      <c r="M61" s="125"/>
      <c r="N61" s="125">
        <f t="shared" si="72"/>
        <v>99.443472730163776</v>
      </c>
      <c r="O61" s="125">
        <f t="shared" si="72"/>
        <v>99.503259857187203</v>
      </c>
      <c r="P61" s="125">
        <f t="shared" si="72"/>
        <v>99.380704041720989</v>
      </c>
      <c r="Q61" s="125"/>
      <c r="R61" s="125">
        <f t="shared" si="73"/>
        <v>98.781313473256603</v>
      </c>
      <c r="S61" s="125">
        <f t="shared" si="73"/>
        <v>98.939343718926082</v>
      </c>
      <c r="T61" s="125">
        <f t="shared" si="73"/>
        <v>98.616395710826694</v>
      </c>
      <c r="U61" s="125"/>
      <c r="V61" s="125">
        <f t="shared" si="74"/>
        <v>99.079606006781844</v>
      </c>
      <c r="W61" s="125">
        <f t="shared" si="74"/>
        <v>99.0360696517413</v>
      </c>
      <c r="X61" s="125">
        <f t="shared" si="74"/>
        <v>99.126637554585145</v>
      </c>
      <c r="Y61" s="125"/>
      <c r="Z61" s="125">
        <f t="shared" si="75"/>
        <v>99.019447622160484</v>
      </c>
      <c r="AA61" s="125">
        <f t="shared" si="75"/>
        <v>98.973042362002573</v>
      </c>
      <c r="AB61" s="125">
        <f t="shared" si="75"/>
        <v>99.067599067599062</v>
      </c>
      <c r="AC61" s="125"/>
    </row>
    <row r="62" spans="1:29" ht="15" customHeight="1" x14ac:dyDescent="0.25">
      <c r="A62" s="107" t="s">
        <v>245</v>
      </c>
      <c r="B62" s="125">
        <f t="shared" si="69"/>
        <v>98.671952428146682</v>
      </c>
      <c r="C62" s="125">
        <f t="shared" si="69"/>
        <v>98.626609442060087</v>
      </c>
      <c r="D62" s="125">
        <f t="shared" si="69"/>
        <v>98.710865561694291</v>
      </c>
      <c r="E62" s="125"/>
      <c r="F62" s="125">
        <f t="shared" si="70"/>
        <v>99.094437257438557</v>
      </c>
      <c r="G62" s="125">
        <f t="shared" si="70"/>
        <v>99.430199430199423</v>
      </c>
      <c r="H62" s="125">
        <f t="shared" si="70"/>
        <v>98.815165876777257</v>
      </c>
      <c r="I62" s="125"/>
      <c r="J62" s="125">
        <f t="shared" si="71"/>
        <v>98.8984088127295</v>
      </c>
      <c r="K62" s="125">
        <f t="shared" si="71"/>
        <v>98.209718670076725</v>
      </c>
      <c r="L62" s="125">
        <f t="shared" si="71"/>
        <v>99.53051643192488</v>
      </c>
      <c r="M62" s="125"/>
      <c r="N62" s="125">
        <f t="shared" si="72"/>
        <v>99.229074889867846</v>
      </c>
      <c r="O62" s="125">
        <f t="shared" si="72"/>
        <v>99.061032863849761</v>
      </c>
      <c r="P62" s="125">
        <f t="shared" si="72"/>
        <v>99.37759336099586</v>
      </c>
      <c r="Q62" s="125"/>
      <c r="R62" s="125">
        <f t="shared" si="73"/>
        <v>98.884758364312262</v>
      </c>
      <c r="S62" s="125">
        <f t="shared" si="73"/>
        <v>99.438202247191015</v>
      </c>
      <c r="T62" s="125">
        <f t="shared" si="73"/>
        <v>98.447893569844794</v>
      </c>
      <c r="U62" s="125"/>
      <c r="V62" s="125">
        <f t="shared" si="74"/>
        <v>98.088410991636792</v>
      </c>
      <c r="W62" s="125">
        <f t="shared" si="74"/>
        <v>98.484848484848484</v>
      </c>
      <c r="X62" s="125">
        <f t="shared" si="74"/>
        <v>97.732426303854879</v>
      </c>
      <c r="Y62" s="125"/>
      <c r="Z62" s="125">
        <f t="shared" si="75"/>
        <v>97.895902547065333</v>
      </c>
      <c r="AA62" s="125">
        <f t="shared" si="75"/>
        <v>97.317073170731703</v>
      </c>
      <c r="AB62" s="125">
        <f t="shared" si="75"/>
        <v>98.377281947261665</v>
      </c>
      <c r="AC62" s="125"/>
    </row>
    <row r="63" spans="1:29" ht="15" customHeight="1" x14ac:dyDescent="0.25">
      <c r="A63" s="126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</row>
    <row r="64" spans="1:29" ht="15" customHeight="1" x14ac:dyDescent="0.25">
      <c r="A64" s="112" t="s">
        <v>419</v>
      </c>
      <c r="B64" s="127"/>
      <c r="C64" s="127"/>
      <c r="D64" s="127"/>
      <c r="E64" s="128"/>
      <c r="F64" s="127"/>
      <c r="G64" s="127"/>
      <c r="H64" s="127"/>
      <c r="I64" s="128"/>
      <c r="J64" s="127"/>
      <c r="K64" s="127"/>
      <c r="L64" s="127"/>
      <c r="M64" s="128"/>
      <c r="N64" s="127"/>
      <c r="O64" s="127"/>
      <c r="P64" s="127"/>
      <c r="Q64" s="128"/>
      <c r="R64" s="127"/>
      <c r="S64" s="127"/>
      <c r="T64" s="127"/>
      <c r="U64" s="128"/>
      <c r="V64" s="127"/>
      <c r="W64" s="127"/>
      <c r="X64" s="127"/>
      <c r="Y64" s="128"/>
      <c r="Z64" s="127"/>
      <c r="AA64" s="127"/>
      <c r="AB64" s="127"/>
      <c r="AC64" s="127"/>
    </row>
    <row r="65" spans="1:32" ht="15" customHeight="1" x14ac:dyDescent="0.25">
      <c r="A65" s="137" t="s">
        <v>19</v>
      </c>
      <c r="B65" s="173">
        <f t="shared" ref="B65:D68" si="76">+B46/(B46+B97+B148)*100</f>
        <v>96.718301601505857</v>
      </c>
      <c r="C65" s="173">
        <f t="shared" si="76"/>
        <v>96.611710036055882</v>
      </c>
      <c r="D65" s="173">
        <f t="shared" si="76"/>
        <v>96.830421871735297</v>
      </c>
      <c r="E65" s="173"/>
      <c r="F65" s="173">
        <f t="shared" ref="F65:H68" si="77">+F46/(F46+F97+F148)*100</f>
        <v>99.888143176733777</v>
      </c>
      <c r="G65" s="173">
        <f t="shared" si="77"/>
        <v>99.875219341002136</v>
      </c>
      <c r="H65" s="173">
        <f t="shared" si="77"/>
        <v>99.901715876981029</v>
      </c>
      <c r="I65" s="173"/>
      <c r="J65" s="173">
        <f t="shared" ref="J65:L68" si="78">+J46/(J46+J97+J148)*100</f>
        <v>94.796185277249762</v>
      </c>
      <c r="K65" s="173">
        <f t="shared" si="78"/>
        <v>94.587514990847694</v>
      </c>
      <c r="L65" s="173">
        <f t="shared" si="78"/>
        <v>95.017579105976907</v>
      </c>
      <c r="M65" s="173"/>
      <c r="N65" s="173">
        <f t="shared" ref="N65:P68" si="79">+N46/(N46+N97+N148)*100</f>
        <v>96.60768031330457</v>
      </c>
      <c r="O65" s="173">
        <f t="shared" si="79"/>
        <v>96.410256410256409</v>
      </c>
      <c r="P65" s="173">
        <f t="shared" si="79"/>
        <v>96.815357714200672</v>
      </c>
      <c r="Q65" s="173"/>
      <c r="R65" s="173">
        <f t="shared" ref="R65:T68" si="80">+R46/(R46+R97+R148)*100</f>
        <v>95.960084318010402</v>
      </c>
      <c r="S65" s="173">
        <f t="shared" si="80"/>
        <v>95.838037179197713</v>
      </c>
      <c r="T65" s="173">
        <f t="shared" si="80"/>
        <v>96.089118758703009</v>
      </c>
      <c r="U65" s="173"/>
      <c r="V65" s="173">
        <f t="shared" ref="V65:X68" si="81">+V46/(V46+V97+V148)*100</f>
        <v>95.853344930605459</v>
      </c>
      <c r="W65" s="173">
        <f t="shared" si="81"/>
        <v>95.900066425566465</v>
      </c>
      <c r="X65" s="173">
        <f t="shared" si="81"/>
        <v>95.804250038777724</v>
      </c>
      <c r="Y65" s="173"/>
      <c r="Z65" s="173">
        <f t="shared" ref="Z65:AB68" si="82">+Z46/(Z46+Z97+Z148)*100</f>
        <v>97.679581072363675</v>
      </c>
      <c r="AA65" s="173">
        <f t="shared" si="82"/>
        <v>97.579413845752811</v>
      </c>
      <c r="AB65" s="173">
        <f t="shared" si="82"/>
        <v>97.783622790391831</v>
      </c>
      <c r="AC65" s="173"/>
    </row>
    <row r="66" spans="1:32" ht="15" customHeight="1" x14ac:dyDescent="0.25">
      <c r="A66" s="107" t="s">
        <v>73</v>
      </c>
      <c r="B66" s="125">
        <f t="shared" si="76"/>
        <v>96.366899119312379</v>
      </c>
      <c r="C66" s="125">
        <f t="shared" si="76"/>
        <v>96.248669801929225</v>
      </c>
      <c r="D66" s="125">
        <f t="shared" si="76"/>
        <v>96.49169849333633</v>
      </c>
      <c r="E66" s="129"/>
      <c r="F66" s="125">
        <f t="shared" si="77"/>
        <v>99.963022025006353</v>
      </c>
      <c r="G66" s="125">
        <f t="shared" si="77"/>
        <v>99.945999459994596</v>
      </c>
      <c r="H66" s="125">
        <f t="shared" si="77"/>
        <v>99.980994916140062</v>
      </c>
      <c r="I66" s="129"/>
      <c r="J66" s="125">
        <f t="shared" si="78"/>
        <v>94.182891504418293</v>
      </c>
      <c r="K66" s="125">
        <f t="shared" si="78"/>
        <v>93.957607226687529</v>
      </c>
      <c r="L66" s="125">
        <f t="shared" si="78"/>
        <v>94.42258210988345</v>
      </c>
      <c r="M66" s="129"/>
      <c r="N66" s="125">
        <f t="shared" si="79"/>
        <v>96.196608625437378</v>
      </c>
      <c r="O66" s="125">
        <f t="shared" si="79"/>
        <v>95.967741935483872</v>
      </c>
      <c r="P66" s="125">
        <f t="shared" si="79"/>
        <v>96.438146304098055</v>
      </c>
      <c r="Q66" s="129"/>
      <c r="R66" s="125">
        <f t="shared" si="80"/>
        <v>95.553545027252468</v>
      </c>
      <c r="S66" s="125">
        <f t="shared" si="80"/>
        <v>95.410762447022563</v>
      </c>
      <c r="T66" s="125">
        <f t="shared" si="80"/>
        <v>95.705437653702518</v>
      </c>
      <c r="U66" s="129"/>
      <c r="V66" s="125">
        <f t="shared" si="81"/>
        <v>95.410758740123384</v>
      </c>
      <c r="W66" s="125">
        <f t="shared" si="81"/>
        <v>95.459733671528213</v>
      </c>
      <c r="X66" s="125">
        <f t="shared" si="81"/>
        <v>95.359361135758647</v>
      </c>
      <c r="Y66" s="129"/>
      <c r="Z66" s="125">
        <f t="shared" si="82"/>
        <v>97.513908205841446</v>
      </c>
      <c r="AA66" s="125">
        <f t="shared" si="82"/>
        <v>97.417131185906982</v>
      </c>
      <c r="AB66" s="125">
        <f t="shared" si="82"/>
        <v>97.614923384410389</v>
      </c>
      <c r="AC66" s="125"/>
    </row>
    <row r="67" spans="1:32" ht="15" customHeight="1" x14ac:dyDescent="0.25">
      <c r="A67" s="107" t="s">
        <v>74</v>
      </c>
      <c r="B67" s="125">
        <f t="shared" si="76"/>
        <v>99.256705197411193</v>
      </c>
      <c r="C67" s="125">
        <f t="shared" si="76"/>
        <v>99.267056100518019</v>
      </c>
      <c r="D67" s="125">
        <f t="shared" si="76"/>
        <v>99.245808435342582</v>
      </c>
      <c r="E67" s="129"/>
      <c r="F67" s="125">
        <f t="shared" si="77"/>
        <v>99.452009299236138</v>
      </c>
      <c r="G67" s="125">
        <f t="shared" si="77"/>
        <v>99.4140625</v>
      </c>
      <c r="H67" s="125">
        <f t="shared" si="77"/>
        <v>99.491525423728817</v>
      </c>
      <c r="I67" s="129"/>
      <c r="J67" s="125">
        <f t="shared" si="78"/>
        <v>99.660633484162901</v>
      </c>
      <c r="K67" s="125">
        <f t="shared" si="78"/>
        <v>99.716713881019828</v>
      </c>
      <c r="L67" s="125">
        <f t="shared" si="78"/>
        <v>99.601461308535363</v>
      </c>
      <c r="M67" s="129"/>
      <c r="N67" s="125">
        <f t="shared" si="79"/>
        <v>99.545989574575415</v>
      </c>
      <c r="O67" s="125">
        <f t="shared" si="79"/>
        <v>99.639225975729744</v>
      </c>
      <c r="P67" s="125">
        <f t="shared" si="79"/>
        <v>99.447895100069019</v>
      </c>
      <c r="Q67" s="129"/>
      <c r="R67" s="125">
        <f t="shared" si="80"/>
        <v>98.836168307967782</v>
      </c>
      <c r="S67" s="125">
        <f t="shared" si="80"/>
        <v>98.880727527107382</v>
      </c>
      <c r="T67" s="125">
        <f t="shared" si="80"/>
        <v>98.789435069699195</v>
      </c>
      <c r="U67" s="129"/>
      <c r="V67" s="125">
        <f t="shared" si="81"/>
        <v>99.026306798770065</v>
      </c>
      <c r="W67" s="125">
        <f t="shared" si="81"/>
        <v>98.982605841811619</v>
      </c>
      <c r="X67" s="125">
        <f t="shared" si="81"/>
        <v>99.07374421090131</v>
      </c>
      <c r="Y67" s="129"/>
      <c r="Z67" s="125">
        <f t="shared" si="82"/>
        <v>98.963193364437529</v>
      </c>
      <c r="AA67" s="125">
        <f t="shared" si="82"/>
        <v>98.91230455472467</v>
      </c>
      <c r="AB67" s="125">
        <f t="shared" si="82"/>
        <v>99.015817223198596</v>
      </c>
      <c r="AC67" s="125"/>
    </row>
    <row r="68" spans="1:32" ht="15" customHeight="1" x14ac:dyDescent="0.25">
      <c r="A68" s="107" t="s">
        <v>245</v>
      </c>
      <c r="B68" s="125">
        <f t="shared" si="76"/>
        <v>98.671952428146682</v>
      </c>
      <c r="C68" s="125">
        <f t="shared" si="76"/>
        <v>98.626609442060087</v>
      </c>
      <c r="D68" s="125">
        <f t="shared" si="76"/>
        <v>98.710865561694291</v>
      </c>
      <c r="E68" s="129"/>
      <c r="F68" s="125">
        <f t="shared" si="77"/>
        <v>99.094437257438557</v>
      </c>
      <c r="G68" s="125">
        <f t="shared" si="77"/>
        <v>99.430199430199423</v>
      </c>
      <c r="H68" s="125">
        <f t="shared" si="77"/>
        <v>98.815165876777257</v>
      </c>
      <c r="I68" s="129"/>
      <c r="J68" s="125">
        <f t="shared" si="78"/>
        <v>98.8984088127295</v>
      </c>
      <c r="K68" s="125">
        <f t="shared" si="78"/>
        <v>98.209718670076725</v>
      </c>
      <c r="L68" s="125">
        <f t="shared" si="78"/>
        <v>99.53051643192488</v>
      </c>
      <c r="M68" s="129"/>
      <c r="N68" s="125">
        <f t="shared" si="79"/>
        <v>99.229074889867846</v>
      </c>
      <c r="O68" s="125">
        <f t="shared" si="79"/>
        <v>99.061032863849761</v>
      </c>
      <c r="P68" s="125">
        <f t="shared" si="79"/>
        <v>99.37759336099586</v>
      </c>
      <c r="Q68" s="129"/>
      <c r="R68" s="125">
        <f t="shared" si="80"/>
        <v>98.884758364312262</v>
      </c>
      <c r="S68" s="125">
        <f t="shared" si="80"/>
        <v>99.438202247191015</v>
      </c>
      <c r="T68" s="125">
        <f t="shared" si="80"/>
        <v>98.447893569844794</v>
      </c>
      <c r="U68" s="129"/>
      <c r="V68" s="125">
        <f t="shared" si="81"/>
        <v>98.088410991636792</v>
      </c>
      <c r="W68" s="125">
        <f t="shared" si="81"/>
        <v>98.484848484848484</v>
      </c>
      <c r="X68" s="125">
        <f t="shared" si="81"/>
        <v>97.732426303854879</v>
      </c>
      <c r="Y68" s="129"/>
      <c r="Z68" s="125">
        <f t="shared" si="82"/>
        <v>97.895902547065333</v>
      </c>
      <c r="AA68" s="125">
        <f t="shared" si="82"/>
        <v>97.317073170731703</v>
      </c>
      <c r="AB68" s="125">
        <f t="shared" si="82"/>
        <v>98.377281947261665</v>
      </c>
      <c r="AC68" s="125"/>
    </row>
    <row r="69" spans="1:32" ht="15" customHeight="1" x14ac:dyDescent="0.25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</row>
    <row r="70" spans="1:32" ht="15" customHeight="1" x14ac:dyDescent="0.25">
      <c r="A70" s="138" t="s">
        <v>420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</row>
    <row r="71" spans="1:32" ht="15" customHeight="1" x14ac:dyDescent="0.25">
      <c r="A71" s="139" t="s">
        <v>19</v>
      </c>
      <c r="B71" s="173">
        <f t="shared" ref="B71:D73" si="83">+B52/(B52+B103+B154)*100</f>
        <v>98.512806389424398</v>
      </c>
      <c r="C71" s="173">
        <f t="shared" si="83"/>
        <v>98.412543008196025</v>
      </c>
      <c r="D71" s="173">
        <f t="shared" si="83"/>
        <v>98.620637785800241</v>
      </c>
      <c r="E71" s="173"/>
      <c r="F71" s="173">
        <f t="shared" ref="F71:H73" si="84">+F52/(F52+F103+F154)*100</f>
        <v>99.843649406787463</v>
      </c>
      <c r="G71" s="173">
        <f t="shared" si="84"/>
        <v>99.90213523131672</v>
      </c>
      <c r="H71" s="173">
        <f t="shared" si="84"/>
        <v>99.781077479535512</v>
      </c>
      <c r="I71" s="173"/>
      <c r="J71" s="173">
        <f t="shared" ref="J71:L73" si="85">+J52/(J52+J103+J154)*100</f>
        <v>97.46183349627735</v>
      </c>
      <c r="K71" s="173">
        <f t="shared" si="85"/>
        <v>97.370118237190979</v>
      </c>
      <c r="L71" s="173">
        <f t="shared" si="85"/>
        <v>97.563098346388159</v>
      </c>
      <c r="M71" s="173"/>
      <c r="N71" s="173">
        <f t="shared" ref="N71:P73" si="86">+N52/(N52+N103+N154)*100</f>
        <v>98.47839569981393</v>
      </c>
      <c r="O71" s="173">
        <f t="shared" si="86"/>
        <v>98.188874514877099</v>
      </c>
      <c r="P71" s="173">
        <f t="shared" si="86"/>
        <v>98.781416603198778</v>
      </c>
      <c r="Q71" s="173"/>
      <c r="R71" s="173">
        <f t="shared" ref="R71:T73" si="87">+R52/(R52+R103+R154)*100</f>
        <v>98.49046246740771</v>
      </c>
      <c r="S71" s="173">
        <f t="shared" si="87"/>
        <v>98.399437164717256</v>
      </c>
      <c r="T71" s="173">
        <f t="shared" si="87"/>
        <v>98.589132507149671</v>
      </c>
      <c r="U71" s="173"/>
      <c r="V71" s="173">
        <f t="shared" ref="V71:X73" si="88">+V52/(V52+V103+V154)*100</f>
        <v>97.809883132419245</v>
      </c>
      <c r="W71" s="173">
        <f t="shared" si="88"/>
        <v>97.750529287226541</v>
      </c>
      <c r="X71" s="173">
        <f t="shared" si="88"/>
        <v>97.874591267551452</v>
      </c>
      <c r="Y71" s="173"/>
      <c r="Z71" s="173">
        <f t="shared" ref="Z71:AB73" si="89">+Z52/(Z52+Z103+Z154)*100</f>
        <v>99.226827706103023</v>
      </c>
      <c r="AA71" s="173">
        <f t="shared" si="89"/>
        <v>99.144994656216596</v>
      </c>
      <c r="AB71" s="173">
        <f t="shared" si="89"/>
        <v>99.313264346190039</v>
      </c>
      <c r="AC71" s="173"/>
    </row>
    <row r="72" spans="1:32" ht="15" customHeight="1" x14ac:dyDescent="0.25">
      <c r="A72" s="107" t="s">
        <v>73</v>
      </c>
      <c r="B72" s="125">
        <f t="shared" si="83"/>
        <v>98.510306472258591</v>
      </c>
      <c r="C72" s="125">
        <f t="shared" si="83"/>
        <v>98.406414076912156</v>
      </c>
      <c r="D72" s="125">
        <f t="shared" si="83"/>
        <v>98.622143468165717</v>
      </c>
      <c r="E72" s="129"/>
      <c r="F72" s="125">
        <f t="shared" si="84"/>
        <v>99.845765563656769</v>
      </c>
      <c r="G72" s="125">
        <f t="shared" si="84"/>
        <v>99.900695134061564</v>
      </c>
      <c r="H72" s="125">
        <f t="shared" si="84"/>
        <v>99.786801046613036</v>
      </c>
      <c r="I72" s="129"/>
      <c r="J72" s="125">
        <f t="shared" si="85"/>
        <v>97.469126391218168</v>
      </c>
      <c r="K72" s="125">
        <f t="shared" si="85"/>
        <v>97.384291215578003</v>
      </c>
      <c r="L72" s="125">
        <f t="shared" si="85"/>
        <v>97.562735508698793</v>
      </c>
      <c r="M72" s="129"/>
      <c r="N72" s="125">
        <f t="shared" si="86"/>
        <v>98.490122887220565</v>
      </c>
      <c r="O72" s="125">
        <f t="shared" si="86"/>
        <v>98.204329288291248</v>
      </c>
      <c r="P72" s="125">
        <f t="shared" si="86"/>
        <v>98.789387825191028</v>
      </c>
      <c r="Q72" s="129"/>
      <c r="R72" s="125">
        <f t="shared" si="87"/>
        <v>98.500325006964445</v>
      </c>
      <c r="S72" s="125">
        <f t="shared" si="87"/>
        <v>98.376883973958797</v>
      </c>
      <c r="T72" s="125">
        <f t="shared" si="87"/>
        <v>98.634382566585955</v>
      </c>
      <c r="U72" s="129"/>
      <c r="V72" s="125">
        <f t="shared" si="88"/>
        <v>97.775181117083434</v>
      </c>
      <c r="W72" s="125">
        <f t="shared" si="88"/>
        <v>97.716486075042539</v>
      </c>
      <c r="X72" s="125">
        <f t="shared" si="88"/>
        <v>97.83926476339461</v>
      </c>
      <c r="Y72" s="129"/>
      <c r="Z72" s="125">
        <f t="shared" si="89"/>
        <v>99.214902908111128</v>
      </c>
      <c r="AA72" s="125">
        <f t="shared" si="89"/>
        <v>99.131536095531033</v>
      </c>
      <c r="AB72" s="125">
        <f t="shared" si="89"/>
        <v>99.30290297937357</v>
      </c>
      <c r="AC72" s="125"/>
    </row>
    <row r="73" spans="1:32" ht="15" customHeight="1" x14ac:dyDescent="0.25">
      <c r="A73" s="107" t="s">
        <v>74</v>
      </c>
      <c r="B73" s="125">
        <f t="shared" si="83"/>
        <v>98.679060665362044</v>
      </c>
      <c r="C73" s="125">
        <f t="shared" si="83"/>
        <v>98.832684824902728</v>
      </c>
      <c r="D73" s="125">
        <f t="shared" si="83"/>
        <v>98.523622047244103</v>
      </c>
      <c r="E73" s="129"/>
      <c r="F73" s="125">
        <f t="shared" si="84"/>
        <v>99.714285714285708</v>
      </c>
      <c r="G73" s="125">
        <f t="shared" si="84"/>
        <v>100</v>
      </c>
      <c r="H73" s="125">
        <f t="shared" si="84"/>
        <v>99.465240641711233</v>
      </c>
      <c r="I73" s="129"/>
      <c r="J73" s="125">
        <f t="shared" si="85"/>
        <v>96.927374301675968</v>
      </c>
      <c r="K73" s="125">
        <f t="shared" si="85"/>
        <v>96.354166666666657</v>
      </c>
      <c r="L73" s="125">
        <f t="shared" si="85"/>
        <v>97.590361445783131</v>
      </c>
      <c r="M73" s="129"/>
      <c r="N73" s="125">
        <f t="shared" si="86"/>
        <v>97.660818713450297</v>
      </c>
      <c r="O73" s="125">
        <f t="shared" si="86"/>
        <v>97.093023255813947</v>
      </c>
      <c r="P73" s="125">
        <f t="shared" si="86"/>
        <v>98.235294117647058</v>
      </c>
      <c r="Q73" s="129"/>
      <c r="R73" s="125">
        <f t="shared" si="87"/>
        <v>97.832817337461293</v>
      </c>
      <c r="S73" s="125">
        <f t="shared" si="87"/>
        <v>100</v>
      </c>
      <c r="T73" s="125">
        <f t="shared" si="87"/>
        <v>95.757575757575751</v>
      </c>
      <c r="U73" s="129"/>
      <c r="V73" s="125">
        <f t="shared" si="88"/>
        <v>100</v>
      </c>
      <c r="W73" s="125">
        <f t="shared" si="88"/>
        <v>100</v>
      </c>
      <c r="X73" s="125">
        <f t="shared" si="88"/>
        <v>100</v>
      </c>
      <c r="Y73" s="129"/>
      <c r="Z73" s="125">
        <f t="shared" si="89"/>
        <v>100</v>
      </c>
      <c r="AA73" s="125">
        <f t="shared" si="89"/>
        <v>100</v>
      </c>
      <c r="AB73" s="125">
        <f t="shared" si="89"/>
        <v>100</v>
      </c>
      <c r="AC73" s="125"/>
    </row>
    <row r="74" spans="1:32" ht="15" customHeight="1" thickBot="1" x14ac:dyDescent="0.3">
      <c r="A74" s="122" t="s">
        <v>245</v>
      </c>
      <c r="B74" s="131" t="s">
        <v>61</v>
      </c>
      <c r="C74" s="131" t="s">
        <v>61</v>
      </c>
      <c r="D74" s="131" t="s">
        <v>61</v>
      </c>
      <c r="E74" s="132"/>
      <c r="F74" s="131" t="s">
        <v>61</v>
      </c>
      <c r="G74" s="131" t="s">
        <v>61</v>
      </c>
      <c r="H74" s="131" t="s">
        <v>61</v>
      </c>
      <c r="I74" s="132"/>
      <c r="J74" s="131" t="s">
        <v>61</v>
      </c>
      <c r="K74" s="131" t="s">
        <v>61</v>
      </c>
      <c r="L74" s="131" t="s">
        <v>61</v>
      </c>
      <c r="M74" s="132"/>
      <c r="N74" s="131" t="s">
        <v>61</v>
      </c>
      <c r="O74" s="131" t="s">
        <v>61</v>
      </c>
      <c r="P74" s="131" t="s">
        <v>61</v>
      </c>
      <c r="Q74" s="132"/>
      <c r="R74" s="131" t="s">
        <v>61</v>
      </c>
      <c r="S74" s="131" t="s">
        <v>61</v>
      </c>
      <c r="T74" s="131" t="s">
        <v>61</v>
      </c>
      <c r="U74" s="132"/>
      <c r="V74" s="131" t="s">
        <v>61</v>
      </c>
      <c r="W74" s="131" t="s">
        <v>61</v>
      </c>
      <c r="X74" s="131" t="s">
        <v>61</v>
      </c>
      <c r="Y74" s="132"/>
      <c r="Z74" s="131" t="s">
        <v>61</v>
      </c>
      <c r="AA74" s="131" t="s">
        <v>61</v>
      </c>
      <c r="AB74" s="131" t="s">
        <v>61</v>
      </c>
      <c r="AC74" s="125"/>
    </row>
    <row r="75" spans="1:32" ht="15" customHeight="1" x14ac:dyDescent="0.25">
      <c r="A75" s="388" t="s">
        <v>238</v>
      </c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8"/>
      <c r="M75" s="388"/>
      <c r="N75" s="388"/>
      <c r="O75" s="388"/>
      <c r="P75" s="388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212"/>
    </row>
    <row r="76" spans="1:32" ht="15" customHeight="1" x14ac:dyDescent="0.25">
      <c r="A76" s="389" t="s">
        <v>224</v>
      </c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140"/>
    </row>
    <row r="77" spans="1:32" ht="15" customHeight="1" x14ac:dyDescent="0.25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</row>
    <row r="78" spans="1:32" ht="15" customHeight="1" x14ac:dyDescent="0.25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</row>
    <row r="79" spans="1:32" ht="15" customHeight="1" x14ac:dyDescent="0.25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</row>
    <row r="80" spans="1:32" s="106" customFormat="1" ht="15" customHeight="1" x14ac:dyDescent="0.25">
      <c r="A80" s="390" t="s">
        <v>241</v>
      </c>
      <c r="B80" s="390"/>
      <c r="C80" s="390"/>
      <c r="D80" s="390"/>
      <c r="E80" s="390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29"/>
      <c r="AD80"/>
      <c r="AE80"/>
      <c r="AF80" s="46"/>
    </row>
    <row r="81" spans="1:34" s="106" customFormat="1" ht="15" customHeight="1" x14ac:dyDescent="0.2">
      <c r="A81" s="384" t="s">
        <v>77</v>
      </c>
      <c r="B81" s="384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29"/>
      <c r="AD81" s="372" t="s">
        <v>317</v>
      </c>
      <c r="AE81" s="372"/>
      <c r="AF81" s="41"/>
    </row>
    <row r="82" spans="1:34" s="106" customFormat="1" ht="15" customHeight="1" x14ac:dyDescent="0.2">
      <c r="A82" s="390" t="s">
        <v>236</v>
      </c>
      <c r="B82" s="390"/>
      <c r="C82" s="390"/>
      <c r="D82" s="390"/>
      <c r="E82" s="390"/>
      <c r="F82" s="390"/>
      <c r="G82" s="390"/>
      <c r="H82" s="390"/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0"/>
      <c r="AD82" s="372"/>
      <c r="AE82" s="372"/>
      <c r="AF82" s="41"/>
    </row>
    <row r="83" spans="1:34" s="106" customFormat="1" ht="15" customHeight="1" x14ac:dyDescent="0.25">
      <c r="A83" s="384" t="s">
        <v>237</v>
      </c>
      <c r="B83" s="384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41"/>
      <c r="AD83" s="41"/>
      <c r="AE83" s="41"/>
      <c r="AF83" s="41"/>
    </row>
    <row r="84" spans="1:34" s="162" customFormat="1" ht="15" customHeight="1" x14ac:dyDescent="0.2">
      <c r="A84" s="384" t="s">
        <v>481</v>
      </c>
      <c r="B84" s="384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130"/>
      <c r="AD84" s="170"/>
      <c r="AE84" s="170"/>
      <c r="AF84" s="170"/>
      <c r="AG84" s="170"/>
      <c r="AH84" s="170"/>
    </row>
    <row r="85" spans="1:34" s="162" customFormat="1" ht="15" customHeight="1" thickBot="1" x14ac:dyDescent="0.25">
      <c r="A85" s="119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217"/>
      <c r="AD85" s="170"/>
      <c r="AE85" s="170"/>
      <c r="AF85" s="170"/>
      <c r="AG85" s="170"/>
      <c r="AH85" s="170"/>
    </row>
    <row r="86" spans="1:34" ht="15" customHeight="1" x14ac:dyDescent="0.25">
      <c r="A86" s="386" t="s">
        <v>418</v>
      </c>
      <c r="B86" s="385" t="s">
        <v>19</v>
      </c>
      <c r="C86" s="385"/>
      <c r="D86" s="385"/>
      <c r="E86" s="108"/>
      <c r="F86" s="385" t="s">
        <v>64</v>
      </c>
      <c r="G86" s="385"/>
      <c r="H86" s="385"/>
      <c r="I86" s="108"/>
      <c r="J86" s="385" t="s">
        <v>65</v>
      </c>
      <c r="K86" s="385"/>
      <c r="L86" s="385"/>
      <c r="M86" s="108"/>
      <c r="N86" s="385" t="s">
        <v>66</v>
      </c>
      <c r="O86" s="385"/>
      <c r="P86" s="385"/>
      <c r="Q86" s="108"/>
      <c r="R86" s="385" t="s">
        <v>67</v>
      </c>
      <c r="S86" s="385"/>
      <c r="T86" s="385"/>
      <c r="U86" s="108"/>
      <c r="V86" s="385" t="s">
        <v>68</v>
      </c>
      <c r="W86" s="385"/>
      <c r="X86" s="385"/>
      <c r="Y86" s="108"/>
      <c r="Z86" s="385" t="s">
        <v>69</v>
      </c>
      <c r="AA86" s="385"/>
      <c r="AB86" s="385"/>
    </row>
    <row r="87" spans="1:34" ht="15" customHeight="1" thickBot="1" x14ac:dyDescent="0.3">
      <c r="A87" s="387"/>
      <c r="B87" s="109" t="s">
        <v>70</v>
      </c>
      <c r="C87" s="109" t="s">
        <v>71</v>
      </c>
      <c r="D87" s="109" t="s">
        <v>72</v>
      </c>
      <c r="E87" s="110"/>
      <c r="F87" s="109" t="s">
        <v>70</v>
      </c>
      <c r="G87" s="109" t="s">
        <v>71</v>
      </c>
      <c r="H87" s="109" t="s">
        <v>72</v>
      </c>
      <c r="I87" s="110"/>
      <c r="J87" s="109" t="s">
        <v>70</v>
      </c>
      <c r="K87" s="109" t="s">
        <v>71</v>
      </c>
      <c r="L87" s="109" t="s">
        <v>72</v>
      </c>
      <c r="M87" s="110"/>
      <c r="N87" s="109" t="s">
        <v>70</v>
      </c>
      <c r="O87" s="109" t="s">
        <v>71</v>
      </c>
      <c r="P87" s="109" t="s">
        <v>72</v>
      </c>
      <c r="Q87" s="110"/>
      <c r="R87" s="109" t="s">
        <v>70</v>
      </c>
      <c r="S87" s="109" t="s">
        <v>71</v>
      </c>
      <c r="T87" s="109" t="s">
        <v>72</v>
      </c>
      <c r="U87" s="110"/>
      <c r="V87" s="109" t="s">
        <v>70</v>
      </c>
      <c r="W87" s="109" t="s">
        <v>71</v>
      </c>
      <c r="X87" s="109" t="s">
        <v>72</v>
      </c>
      <c r="Y87" s="110"/>
      <c r="Z87" s="109" t="s">
        <v>70</v>
      </c>
      <c r="AA87" s="109" t="s">
        <v>71</v>
      </c>
      <c r="AB87" s="109" t="s">
        <v>72</v>
      </c>
    </row>
    <row r="88" spans="1:34" ht="15" customHeight="1" x14ac:dyDescent="0.25">
      <c r="A88" s="111"/>
      <c r="B88" s="112"/>
      <c r="C88" s="112"/>
      <c r="D88" s="112"/>
      <c r="E88" s="113"/>
      <c r="F88" s="112"/>
      <c r="G88" s="112"/>
      <c r="H88" s="112"/>
      <c r="I88" s="113"/>
      <c r="J88" s="112"/>
      <c r="K88" s="112"/>
      <c r="L88" s="112"/>
      <c r="M88" s="113"/>
      <c r="N88" s="112"/>
      <c r="O88" s="112"/>
      <c r="P88" s="112"/>
      <c r="Q88" s="113"/>
      <c r="R88" s="112"/>
      <c r="S88" s="112"/>
      <c r="T88" s="112"/>
      <c r="U88" s="113"/>
      <c r="V88" s="112"/>
      <c r="W88" s="112"/>
      <c r="X88" s="112"/>
      <c r="Y88" s="113"/>
      <c r="Z88" s="112"/>
      <c r="AA88" s="112"/>
      <c r="AB88" s="112"/>
      <c r="AC88" s="112"/>
    </row>
    <row r="89" spans="1:34" ht="15" customHeight="1" x14ac:dyDescent="0.25">
      <c r="A89" s="383" t="s">
        <v>421</v>
      </c>
      <c r="B89" s="383"/>
      <c r="C89" s="383"/>
      <c r="D89" s="383"/>
      <c r="E89" s="383"/>
      <c r="F89" s="383"/>
      <c r="G89" s="383"/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112"/>
    </row>
    <row r="90" spans="1:34" ht="15" customHeight="1" x14ac:dyDescent="0.25">
      <c r="A90" s="111"/>
      <c r="B90" s="224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112"/>
    </row>
    <row r="91" spans="1:34" ht="15" customHeight="1" x14ac:dyDescent="0.25">
      <c r="A91" s="135" t="s">
        <v>19</v>
      </c>
      <c r="B91" s="151">
        <f t="shared" ref="B91:D94" si="90">+B97+B103</f>
        <v>12480</v>
      </c>
      <c r="C91" s="151">
        <f t="shared" si="90"/>
        <v>6659</v>
      </c>
      <c r="D91" s="151">
        <f t="shared" si="90"/>
        <v>5821</v>
      </c>
      <c r="E91" s="151"/>
      <c r="F91" s="151">
        <f t="shared" ref="F91:H94" si="91">+F97+F103</f>
        <v>68</v>
      </c>
      <c r="G91" s="151">
        <f t="shared" si="91"/>
        <v>32</v>
      </c>
      <c r="H91" s="151">
        <f t="shared" si="91"/>
        <v>36</v>
      </c>
      <c r="I91" s="151"/>
      <c r="J91" s="151">
        <f t="shared" ref="J91:L94" si="92">+J97+J103</f>
        <v>3836</v>
      </c>
      <c r="K91" s="151">
        <f t="shared" si="92"/>
        <v>2063</v>
      </c>
      <c r="L91" s="151">
        <f t="shared" si="92"/>
        <v>1773</v>
      </c>
      <c r="M91" s="151"/>
      <c r="N91" s="151">
        <f t="shared" ref="N91:P94" si="93">+N97+N103</f>
        <v>2207</v>
      </c>
      <c r="O91" s="151">
        <f t="shared" si="93"/>
        <v>1222</v>
      </c>
      <c r="P91" s="151">
        <f t="shared" si="93"/>
        <v>985</v>
      </c>
      <c r="Q91" s="151"/>
      <c r="R91" s="151">
        <f t="shared" ref="R91:T94" si="94">+R97+R103</f>
        <v>2372</v>
      </c>
      <c r="S91" s="151">
        <f t="shared" si="94"/>
        <v>1265</v>
      </c>
      <c r="T91" s="151">
        <f t="shared" si="94"/>
        <v>1107</v>
      </c>
      <c r="U91" s="151"/>
      <c r="V91" s="151">
        <f t="shared" ref="V91:X94" si="95">+V97+V103</f>
        <v>2650</v>
      </c>
      <c r="W91" s="151">
        <f t="shared" si="95"/>
        <v>1354</v>
      </c>
      <c r="X91" s="151">
        <f t="shared" si="95"/>
        <v>1296</v>
      </c>
      <c r="Y91" s="151"/>
      <c r="Z91" s="151">
        <f t="shared" ref="Z91:AB94" si="96">+Z97+Z103</f>
        <v>1347</v>
      </c>
      <c r="AA91" s="151">
        <f t="shared" si="96"/>
        <v>723</v>
      </c>
      <c r="AB91" s="151">
        <f t="shared" si="96"/>
        <v>624</v>
      </c>
      <c r="AC91" s="151"/>
    </row>
    <row r="92" spans="1:34" ht="15" customHeight="1" x14ac:dyDescent="0.25">
      <c r="A92" s="115" t="s">
        <v>73</v>
      </c>
      <c r="B92" s="114">
        <f t="shared" si="90"/>
        <v>12166</v>
      </c>
      <c r="C92" s="114">
        <f t="shared" si="90"/>
        <v>6503</v>
      </c>
      <c r="D92" s="114">
        <f t="shared" si="90"/>
        <v>5663</v>
      </c>
      <c r="E92" s="114"/>
      <c r="F92" s="114">
        <f t="shared" si="91"/>
        <v>34</v>
      </c>
      <c r="G92" s="114">
        <f t="shared" si="91"/>
        <v>15</v>
      </c>
      <c r="H92" s="114">
        <f t="shared" si="91"/>
        <v>19</v>
      </c>
      <c r="I92" s="114"/>
      <c r="J92" s="114">
        <f t="shared" si="92"/>
        <v>3801</v>
      </c>
      <c r="K92" s="114">
        <f t="shared" si="92"/>
        <v>2043</v>
      </c>
      <c r="L92" s="114">
        <f t="shared" si="92"/>
        <v>1758</v>
      </c>
      <c r="M92" s="114"/>
      <c r="N92" s="114">
        <f t="shared" si="93"/>
        <v>2169</v>
      </c>
      <c r="O92" s="114">
        <f t="shared" si="93"/>
        <v>1204</v>
      </c>
      <c r="P92" s="114">
        <f t="shared" si="93"/>
        <v>965</v>
      </c>
      <c r="Q92" s="114"/>
      <c r="R92" s="114">
        <f t="shared" si="94"/>
        <v>2306</v>
      </c>
      <c r="S92" s="114">
        <f t="shared" si="94"/>
        <v>1237</v>
      </c>
      <c r="T92" s="114">
        <f t="shared" si="94"/>
        <v>1069</v>
      </c>
      <c r="U92" s="114"/>
      <c r="V92" s="114">
        <f t="shared" si="95"/>
        <v>2584</v>
      </c>
      <c r="W92" s="114">
        <f t="shared" si="95"/>
        <v>1321</v>
      </c>
      <c r="X92" s="114">
        <f t="shared" si="95"/>
        <v>1263</v>
      </c>
      <c r="Y92" s="114"/>
      <c r="Z92" s="114">
        <f t="shared" si="96"/>
        <v>1272</v>
      </c>
      <c r="AA92" s="114">
        <f t="shared" si="96"/>
        <v>683</v>
      </c>
      <c r="AB92" s="114">
        <f t="shared" si="96"/>
        <v>589</v>
      </c>
      <c r="AC92" s="114"/>
    </row>
    <row r="93" spans="1:34" ht="15" customHeight="1" x14ac:dyDescent="0.25">
      <c r="A93" s="115" t="s">
        <v>74</v>
      </c>
      <c r="B93" s="114">
        <f t="shared" si="90"/>
        <v>254</v>
      </c>
      <c r="C93" s="114">
        <f t="shared" si="90"/>
        <v>130</v>
      </c>
      <c r="D93" s="114">
        <f t="shared" si="90"/>
        <v>124</v>
      </c>
      <c r="E93" s="114"/>
      <c r="F93" s="114">
        <f t="shared" si="91"/>
        <v>27</v>
      </c>
      <c r="G93" s="114">
        <f t="shared" si="91"/>
        <v>15</v>
      </c>
      <c r="H93" s="114">
        <f t="shared" si="91"/>
        <v>12</v>
      </c>
      <c r="I93" s="114"/>
      <c r="J93" s="114">
        <f t="shared" si="92"/>
        <v>28</v>
      </c>
      <c r="K93" s="114">
        <f t="shared" si="92"/>
        <v>15</v>
      </c>
      <c r="L93" s="114">
        <f t="shared" si="92"/>
        <v>13</v>
      </c>
      <c r="M93" s="114"/>
      <c r="N93" s="114">
        <f t="shared" si="93"/>
        <v>31</v>
      </c>
      <c r="O93" s="114">
        <f t="shared" si="93"/>
        <v>14</v>
      </c>
      <c r="P93" s="114">
        <f t="shared" si="93"/>
        <v>17</v>
      </c>
      <c r="Q93" s="114"/>
      <c r="R93" s="114">
        <f t="shared" si="94"/>
        <v>58</v>
      </c>
      <c r="S93" s="114">
        <f t="shared" si="94"/>
        <v>26</v>
      </c>
      <c r="T93" s="114">
        <f t="shared" si="94"/>
        <v>32</v>
      </c>
      <c r="U93" s="114"/>
      <c r="V93" s="114">
        <f t="shared" si="95"/>
        <v>51</v>
      </c>
      <c r="W93" s="114">
        <f t="shared" si="95"/>
        <v>28</v>
      </c>
      <c r="X93" s="114">
        <f t="shared" si="95"/>
        <v>23</v>
      </c>
      <c r="Y93" s="114"/>
      <c r="Z93" s="114">
        <f t="shared" si="96"/>
        <v>59</v>
      </c>
      <c r="AA93" s="114">
        <f t="shared" si="96"/>
        <v>32</v>
      </c>
      <c r="AB93" s="114">
        <f t="shared" si="96"/>
        <v>27</v>
      </c>
      <c r="AC93" s="114"/>
    </row>
    <row r="94" spans="1:34" ht="15" customHeight="1" x14ac:dyDescent="0.25">
      <c r="A94" s="115" t="s">
        <v>245</v>
      </c>
      <c r="B94" s="114">
        <f t="shared" si="90"/>
        <v>60</v>
      </c>
      <c r="C94" s="114">
        <f t="shared" si="90"/>
        <v>26</v>
      </c>
      <c r="D94" s="114">
        <f t="shared" si="90"/>
        <v>34</v>
      </c>
      <c r="E94" s="114"/>
      <c r="F94" s="114">
        <f t="shared" si="91"/>
        <v>7</v>
      </c>
      <c r="G94" s="114">
        <f t="shared" si="91"/>
        <v>2</v>
      </c>
      <c r="H94" s="114">
        <f t="shared" si="91"/>
        <v>5</v>
      </c>
      <c r="I94" s="114"/>
      <c r="J94" s="114">
        <f t="shared" si="92"/>
        <v>7</v>
      </c>
      <c r="K94" s="114">
        <f t="shared" si="92"/>
        <v>5</v>
      </c>
      <c r="L94" s="114">
        <f t="shared" si="92"/>
        <v>2</v>
      </c>
      <c r="M94" s="114"/>
      <c r="N94" s="114">
        <f t="shared" si="93"/>
        <v>7</v>
      </c>
      <c r="O94" s="114">
        <f t="shared" si="93"/>
        <v>4</v>
      </c>
      <c r="P94" s="114">
        <f t="shared" si="93"/>
        <v>3</v>
      </c>
      <c r="Q94" s="114"/>
      <c r="R94" s="114">
        <f t="shared" si="94"/>
        <v>8</v>
      </c>
      <c r="S94" s="114">
        <f t="shared" si="94"/>
        <v>2</v>
      </c>
      <c r="T94" s="114">
        <f t="shared" si="94"/>
        <v>6</v>
      </c>
      <c r="U94" s="114"/>
      <c r="V94" s="114">
        <f t="shared" si="95"/>
        <v>15</v>
      </c>
      <c r="W94" s="114">
        <f t="shared" si="95"/>
        <v>5</v>
      </c>
      <c r="X94" s="114">
        <f t="shared" si="95"/>
        <v>10</v>
      </c>
      <c r="Y94" s="114"/>
      <c r="Z94" s="114">
        <f t="shared" si="96"/>
        <v>16</v>
      </c>
      <c r="AA94" s="114">
        <f t="shared" si="96"/>
        <v>8</v>
      </c>
      <c r="AB94" s="114">
        <f t="shared" si="96"/>
        <v>8</v>
      </c>
      <c r="AC94" s="114"/>
    </row>
    <row r="95" spans="1:34" ht="15" customHeight="1" x14ac:dyDescent="0.25">
      <c r="A95" s="111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</row>
    <row r="96" spans="1:34" ht="15" customHeight="1" x14ac:dyDescent="0.25">
      <c r="A96" s="135" t="s">
        <v>419</v>
      </c>
      <c r="B96" s="116"/>
      <c r="C96" s="116"/>
      <c r="D96" s="116"/>
      <c r="E96" s="117"/>
      <c r="F96" s="116"/>
      <c r="G96" s="116"/>
      <c r="H96" s="116"/>
      <c r="I96" s="117"/>
      <c r="J96" s="116"/>
      <c r="K96" s="116"/>
      <c r="L96" s="116"/>
      <c r="M96" s="117"/>
      <c r="N96" s="116"/>
      <c r="O96" s="116"/>
      <c r="P96" s="116"/>
      <c r="Q96" s="117"/>
      <c r="R96" s="116"/>
      <c r="S96" s="116"/>
      <c r="T96" s="116"/>
      <c r="U96" s="117"/>
      <c r="V96" s="116"/>
      <c r="W96" s="116"/>
      <c r="X96" s="116"/>
      <c r="Y96" s="117"/>
      <c r="Z96" s="116"/>
      <c r="AA96" s="116"/>
      <c r="AB96" s="116"/>
      <c r="AC96" s="116"/>
    </row>
    <row r="97" spans="1:29" ht="15" customHeight="1" x14ac:dyDescent="0.2">
      <c r="A97" s="136" t="s">
        <v>19</v>
      </c>
      <c r="B97" s="260">
        <f>+B98+B99+B100</f>
        <v>10479</v>
      </c>
      <c r="C97" s="260">
        <f t="shared" ref="C97" si="97">+C98+C99+C100</f>
        <v>5549</v>
      </c>
      <c r="D97" s="260">
        <f t="shared" ref="D97" si="98">+D98+D99+D100</f>
        <v>4930</v>
      </c>
      <c r="E97" s="260"/>
      <c r="F97" s="260">
        <f>+F98+F99+F100</f>
        <v>42</v>
      </c>
      <c r="G97" s="260">
        <f t="shared" ref="G97" si="99">+G98+G99+G100</f>
        <v>23</v>
      </c>
      <c r="H97" s="260">
        <f t="shared" ref="H97" si="100">+H98+H99+H100</f>
        <v>19</v>
      </c>
      <c r="I97" s="260"/>
      <c r="J97" s="260">
        <f>+J98+J99+J100</f>
        <v>3176</v>
      </c>
      <c r="K97" s="260">
        <f t="shared" ref="K97" si="101">+K98+K99+K100</f>
        <v>1702</v>
      </c>
      <c r="L97" s="260">
        <f t="shared" ref="L97" si="102">+L98+L99+L100</f>
        <v>1474</v>
      </c>
      <c r="M97" s="260"/>
      <c r="N97" s="260">
        <f>+N98+N99+N100</f>
        <v>1846</v>
      </c>
      <c r="O97" s="260">
        <f t="shared" ref="O97" si="103">+O98+O99+O100</f>
        <v>1003</v>
      </c>
      <c r="P97" s="260">
        <f t="shared" ref="P97" si="104">+P98+P99+P100</f>
        <v>843</v>
      </c>
      <c r="Q97" s="260"/>
      <c r="R97" s="260">
        <f>+R98+R99+R100</f>
        <v>2048</v>
      </c>
      <c r="S97" s="260">
        <f t="shared" ref="S97" si="105">+S98+S99+S100</f>
        <v>1086</v>
      </c>
      <c r="T97" s="260">
        <f t="shared" ref="T97" si="106">+T98+T99+T100</f>
        <v>962</v>
      </c>
      <c r="U97" s="260"/>
      <c r="V97" s="260">
        <f>+V98+V99+V100</f>
        <v>2179</v>
      </c>
      <c r="W97" s="260">
        <f t="shared" ref="W97" si="107">+W98+W99+W100</f>
        <v>1103</v>
      </c>
      <c r="X97" s="260">
        <f t="shared" ref="X97" si="108">+X98+X99+X100</f>
        <v>1076</v>
      </c>
      <c r="Y97" s="260"/>
      <c r="Z97" s="260">
        <f>+Z98+Z99+Z100</f>
        <v>1188</v>
      </c>
      <c r="AA97" s="260">
        <f t="shared" ref="AA97" si="109">+AA98+AA99+AA100</f>
        <v>632</v>
      </c>
      <c r="AB97" s="260">
        <f t="shared" ref="AB97" si="110">+AB98+AB99+AB100</f>
        <v>556</v>
      </c>
      <c r="AC97" s="151"/>
    </row>
    <row r="98" spans="1:29" ht="15" customHeight="1" x14ac:dyDescent="0.2">
      <c r="A98" s="115" t="s">
        <v>73</v>
      </c>
      <c r="B98" s="261">
        <v>10191</v>
      </c>
      <c r="C98" s="261">
        <v>5405</v>
      </c>
      <c r="D98" s="261">
        <v>4786</v>
      </c>
      <c r="E98" s="261"/>
      <c r="F98" s="261">
        <v>8</v>
      </c>
      <c r="G98" s="261">
        <v>6</v>
      </c>
      <c r="H98" s="261">
        <v>2</v>
      </c>
      <c r="I98" s="261"/>
      <c r="J98" s="261">
        <v>3152</v>
      </c>
      <c r="K98" s="261">
        <v>1689</v>
      </c>
      <c r="L98" s="261">
        <v>1463</v>
      </c>
      <c r="M98" s="261"/>
      <c r="N98" s="261">
        <v>1816</v>
      </c>
      <c r="O98" s="261">
        <v>990</v>
      </c>
      <c r="P98" s="261">
        <v>826</v>
      </c>
      <c r="Q98" s="261"/>
      <c r="R98" s="261">
        <v>1989</v>
      </c>
      <c r="S98" s="261">
        <v>1058</v>
      </c>
      <c r="T98" s="261">
        <v>931</v>
      </c>
      <c r="U98" s="261"/>
      <c r="V98" s="261">
        <v>2113</v>
      </c>
      <c r="W98" s="261">
        <v>1070</v>
      </c>
      <c r="X98" s="261">
        <v>1043</v>
      </c>
      <c r="Y98" s="261"/>
      <c r="Z98" s="261">
        <v>1113</v>
      </c>
      <c r="AA98" s="261">
        <v>592</v>
      </c>
      <c r="AB98" s="261">
        <v>521</v>
      </c>
      <c r="AC98" s="118"/>
    </row>
    <row r="99" spans="1:29" ht="15" customHeight="1" x14ac:dyDescent="0.2">
      <c r="A99" s="115" t="s">
        <v>74</v>
      </c>
      <c r="B99" s="261">
        <v>228</v>
      </c>
      <c r="C99" s="261">
        <v>118</v>
      </c>
      <c r="D99" s="261">
        <v>110</v>
      </c>
      <c r="E99" s="261"/>
      <c r="F99" s="261">
        <v>27</v>
      </c>
      <c r="G99" s="261">
        <v>15</v>
      </c>
      <c r="H99" s="261">
        <v>12</v>
      </c>
      <c r="I99" s="261"/>
      <c r="J99" s="261">
        <v>17</v>
      </c>
      <c r="K99" s="261">
        <v>8</v>
      </c>
      <c r="L99" s="261">
        <v>9</v>
      </c>
      <c r="M99" s="261"/>
      <c r="N99" s="261">
        <v>23</v>
      </c>
      <c r="O99" s="261">
        <v>9</v>
      </c>
      <c r="P99" s="261">
        <v>14</v>
      </c>
      <c r="Q99" s="261"/>
      <c r="R99" s="261">
        <v>51</v>
      </c>
      <c r="S99" s="261">
        <v>26</v>
      </c>
      <c r="T99" s="261">
        <v>25</v>
      </c>
      <c r="U99" s="261"/>
      <c r="V99" s="261">
        <v>51</v>
      </c>
      <c r="W99" s="261">
        <v>28</v>
      </c>
      <c r="X99" s="261">
        <v>23</v>
      </c>
      <c r="Y99" s="261"/>
      <c r="Z99" s="261">
        <v>59</v>
      </c>
      <c r="AA99" s="261">
        <v>32</v>
      </c>
      <c r="AB99" s="261">
        <v>27</v>
      </c>
      <c r="AC99" s="118"/>
    </row>
    <row r="100" spans="1:29" ht="15" customHeight="1" x14ac:dyDescent="0.2">
      <c r="A100" s="115" t="s">
        <v>245</v>
      </c>
      <c r="B100" s="261">
        <v>60</v>
      </c>
      <c r="C100" s="261">
        <v>26</v>
      </c>
      <c r="D100" s="261">
        <v>34</v>
      </c>
      <c r="E100" s="261"/>
      <c r="F100" s="261">
        <v>7</v>
      </c>
      <c r="G100" s="261">
        <v>2</v>
      </c>
      <c r="H100" s="261">
        <v>5</v>
      </c>
      <c r="I100" s="261"/>
      <c r="J100" s="261">
        <v>7</v>
      </c>
      <c r="K100" s="261">
        <v>5</v>
      </c>
      <c r="L100" s="261">
        <v>2</v>
      </c>
      <c r="M100" s="261"/>
      <c r="N100" s="261">
        <v>7</v>
      </c>
      <c r="O100" s="261">
        <v>4</v>
      </c>
      <c r="P100" s="261">
        <v>3</v>
      </c>
      <c r="Q100" s="261"/>
      <c r="R100" s="261">
        <v>8</v>
      </c>
      <c r="S100" s="261">
        <v>2</v>
      </c>
      <c r="T100" s="261">
        <v>6</v>
      </c>
      <c r="U100" s="261"/>
      <c r="V100" s="261">
        <v>15</v>
      </c>
      <c r="W100" s="261">
        <v>5</v>
      </c>
      <c r="X100" s="261">
        <v>10</v>
      </c>
      <c r="Y100" s="261"/>
      <c r="Z100" s="261">
        <v>16</v>
      </c>
      <c r="AA100" s="261">
        <v>8</v>
      </c>
      <c r="AB100" s="261">
        <v>8</v>
      </c>
      <c r="AC100" s="118"/>
    </row>
    <row r="101" spans="1:29" ht="15" customHeight="1" x14ac:dyDescent="0.2">
      <c r="A101" s="115"/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  <c r="Y101" s="261"/>
      <c r="Z101" s="261"/>
      <c r="AA101" s="261"/>
      <c r="AB101" s="261"/>
      <c r="AC101" s="118"/>
    </row>
    <row r="102" spans="1:29" ht="15" customHeight="1" x14ac:dyDescent="0.2">
      <c r="A102" s="124" t="s">
        <v>420</v>
      </c>
      <c r="B102" s="261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261"/>
      <c r="Y102" s="261"/>
      <c r="Z102" s="261"/>
      <c r="AA102" s="261"/>
      <c r="AB102" s="261"/>
      <c r="AC102" s="118"/>
    </row>
    <row r="103" spans="1:29" ht="15" customHeight="1" x14ac:dyDescent="0.2">
      <c r="A103" s="136" t="s">
        <v>19</v>
      </c>
      <c r="B103" s="260">
        <f>+B104+B105+B106</f>
        <v>2001</v>
      </c>
      <c r="C103" s="260">
        <f t="shared" ref="C103" si="111">+C104+C105+C106</f>
        <v>1110</v>
      </c>
      <c r="D103" s="260">
        <f t="shared" ref="D103" si="112">+D104+D105+D106</f>
        <v>891</v>
      </c>
      <c r="E103" s="260"/>
      <c r="F103" s="260">
        <f>+F104+F105+F106</f>
        <v>26</v>
      </c>
      <c r="G103" s="260">
        <f t="shared" ref="G103" si="113">+G104+G105+G106</f>
        <v>9</v>
      </c>
      <c r="H103" s="260">
        <f t="shared" ref="H103" si="114">+H104+H105+H106</f>
        <v>17</v>
      </c>
      <c r="I103" s="260"/>
      <c r="J103" s="260">
        <f>+J104+J105+J106</f>
        <v>660</v>
      </c>
      <c r="K103" s="260">
        <f t="shared" ref="K103" si="115">+K104+K105+K106</f>
        <v>361</v>
      </c>
      <c r="L103" s="260">
        <f t="shared" ref="L103" si="116">+L104+L105+L106</f>
        <v>299</v>
      </c>
      <c r="M103" s="260"/>
      <c r="N103" s="260">
        <f>+N104+N105+N106</f>
        <v>361</v>
      </c>
      <c r="O103" s="260">
        <f t="shared" ref="O103" si="117">+O104+O105+O106</f>
        <v>219</v>
      </c>
      <c r="P103" s="260">
        <f t="shared" ref="P103" si="118">+P104+P105+P106</f>
        <v>142</v>
      </c>
      <c r="Q103" s="260"/>
      <c r="R103" s="260">
        <f>+R104+R105+R106</f>
        <v>324</v>
      </c>
      <c r="S103" s="260">
        <f t="shared" ref="S103" si="119">+S104+S105+S106</f>
        <v>179</v>
      </c>
      <c r="T103" s="260">
        <f t="shared" ref="T103" si="120">+T104+T105+T106</f>
        <v>145</v>
      </c>
      <c r="U103" s="260"/>
      <c r="V103" s="260">
        <f>+V104+V105+V106</f>
        <v>471</v>
      </c>
      <c r="W103" s="260">
        <f t="shared" ref="W103" si="121">+W104+W105+W106</f>
        <v>251</v>
      </c>
      <c r="X103" s="260">
        <f t="shared" ref="X103" si="122">+X104+X105+X106</f>
        <v>220</v>
      </c>
      <c r="Y103" s="260"/>
      <c r="Z103" s="260">
        <f>+Z104+Z105+Z106</f>
        <v>159</v>
      </c>
      <c r="AA103" s="260">
        <f t="shared" ref="AA103" si="123">+AA104+AA105+AA106</f>
        <v>91</v>
      </c>
      <c r="AB103" s="260">
        <f t="shared" ref="AB103" si="124">+AB104+AB105+AB106</f>
        <v>68</v>
      </c>
      <c r="AC103" s="151"/>
    </row>
    <row r="104" spans="1:29" ht="15" customHeight="1" x14ac:dyDescent="0.2">
      <c r="A104" s="115" t="s">
        <v>73</v>
      </c>
      <c r="B104" s="261">
        <v>1975</v>
      </c>
      <c r="C104" s="261">
        <v>1098</v>
      </c>
      <c r="D104" s="261">
        <v>877</v>
      </c>
      <c r="E104" s="261"/>
      <c r="F104" s="261">
        <v>26</v>
      </c>
      <c r="G104" s="261">
        <v>9</v>
      </c>
      <c r="H104" s="261">
        <v>17</v>
      </c>
      <c r="I104" s="261"/>
      <c r="J104" s="261">
        <v>649</v>
      </c>
      <c r="K104" s="261">
        <v>354</v>
      </c>
      <c r="L104" s="261">
        <v>295</v>
      </c>
      <c r="M104" s="261"/>
      <c r="N104" s="261">
        <v>353</v>
      </c>
      <c r="O104" s="261">
        <v>214</v>
      </c>
      <c r="P104" s="261">
        <v>139</v>
      </c>
      <c r="Q104" s="261"/>
      <c r="R104" s="261">
        <v>317</v>
      </c>
      <c r="S104" s="261">
        <v>179</v>
      </c>
      <c r="T104" s="261">
        <v>138</v>
      </c>
      <c r="U104" s="261"/>
      <c r="V104" s="261">
        <v>471</v>
      </c>
      <c r="W104" s="261">
        <v>251</v>
      </c>
      <c r="X104" s="261">
        <v>220</v>
      </c>
      <c r="Y104" s="261"/>
      <c r="Z104" s="261">
        <v>159</v>
      </c>
      <c r="AA104" s="261">
        <v>91</v>
      </c>
      <c r="AB104" s="261">
        <v>68</v>
      </c>
      <c r="AC104" s="118"/>
    </row>
    <row r="105" spans="1:29" ht="15" customHeight="1" x14ac:dyDescent="0.2">
      <c r="A105" s="115" t="s">
        <v>74</v>
      </c>
      <c r="B105" s="261">
        <v>26</v>
      </c>
      <c r="C105" s="261">
        <v>12</v>
      </c>
      <c r="D105" s="261">
        <v>14</v>
      </c>
      <c r="E105" s="261"/>
      <c r="F105" s="261">
        <v>0</v>
      </c>
      <c r="G105" s="261">
        <v>0</v>
      </c>
      <c r="H105" s="261">
        <v>0</v>
      </c>
      <c r="I105" s="261"/>
      <c r="J105" s="261">
        <v>11</v>
      </c>
      <c r="K105" s="261">
        <v>7</v>
      </c>
      <c r="L105" s="261">
        <v>4</v>
      </c>
      <c r="M105" s="261"/>
      <c r="N105" s="261">
        <v>8</v>
      </c>
      <c r="O105" s="261">
        <v>5</v>
      </c>
      <c r="P105" s="261">
        <v>3</v>
      </c>
      <c r="Q105" s="261"/>
      <c r="R105" s="261">
        <v>7</v>
      </c>
      <c r="S105" s="261">
        <v>0</v>
      </c>
      <c r="T105" s="261">
        <v>7</v>
      </c>
      <c r="U105" s="261"/>
      <c r="V105" s="261">
        <v>0</v>
      </c>
      <c r="W105" s="261">
        <v>0</v>
      </c>
      <c r="X105" s="261">
        <v>0</v>
      </c>
      <c r="Y105" s="261"/>
      <c r="Z105" s="261">
        <v>0</v>
      </c>
      <c r="AA105" s="261">
        <v>0</v>
      </c>
      <c r="AB105" s="261">
        <v>0</v>
      </c>
      <c r="AC105" s="118"/>
    </row>
    <row r="106" spans="1:29" ht="15" customHeight="1" x14ac:dyDescent="0.25">
      <c r="A106" s="115" t="s">
        <v>245</v>
      </c>
      <c r="B106" s="118">
        <v>0</v>
      </c>
      <c r="C106" s="118">
        <v>0</v>
      </c>
      <c r="D106" s="118">
        <v>0</v>
      </c>
      <c r="E106" s="118"/>
      <c r="F106" s="118">
        <v>0</v>
      </c>
      <c r="G106" s="118">
        <v>0</v>
      </c>
      <c r="H106" s="118">
        <v>0</v>
      </c>
      <c r="I106" s="118"/>
      <c r="J106" s="118">
        <v>0</v>
      </c>
      <c r="K106" s="118">
        <v>0</v>
      </c>
      <c r="L106" s="118">
        <v>0</v>
      </c>
      <c r="M106" s="118"/>
      <c r="N106" s="118">
        <v>0</v>
      </c>
      <c r="O106" s="118">
        <v>0</v>
      </c>
      <c r="P106" s="118">
        <v>0</v>
      </c>
      <c r="Q106" s="118"/>
      <c r="R106" s="118">
        <v>0</v>
      </c>
      <c r="S106" s="118">
        <v>0</v>
      </c>
      <c r="T106" s="118">
        <v>0</v>
      </c>
      <c r="U106" s="118"/>
      <c r="V106" s="118">
        <v>0</v>
      </c>
      <c r="W106" s="118">
        <v>0</v>
      </c>
      <c r="X106" s="118">
        <v>0</v>
      </c>
      <c r="Y106" s="118"/>
      <c r="Z106" s="118">
        <v>0</v>
      </c>
      <c r="AA106" s="118">
        <v>0</v>
      </c>
      <c r="AB106" s="118">
        <v>0</v>
      </c>
      <c r="AC106" s="118"/>
    </row>
    <row r="107" spans="1:29" ht="15" customHeight="1" x14ac:dyDescent="0.25">
      <c r="A107" s="115"/>
    </row>
    <row r="108" spans="1:29" ht="15" customHeight="1" x14ac:dyDescent="0.25">
      <c r="A108" s="383" t="s">
        <v>422</v>
      </c>
      <c r="B108" s="383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112"/>
    </row>
    <row r="109" spans="1:29" ht="15" customHeight="1" x14ac:dyDescent="0.25">
      <c r="A109" s="11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</row>
    <row r="110" spans="1:29" ht="15" customHeight="1" x14ac:dyDescent="0.25">
      <c r="A110" s="112" t="s">
        <v>19</v>
      </c>
      <c r="B110" s="173">
        <f t="shared" ref="B110:D113" si="125">+B91/(B91+B142+B40)*100</f>
        <v>2.7010180760440474</v>
      </c>
      <c r="C110" s="173">
        <f t="shared" si="125"/>
        <v>2.8022674000227248</v>
      </c>
      <c r="D110" s="173">
        <f t="shared" si="125"/>
        <v>2.5938089020983068</v>
      </c>
      <c r="E110" s="173"/>
      <c r="F110" s="173">
        <f t="shared" ref="F110:H113" si="126">+F91/(F91+F142+F40)*100</f>
        <v>9.4694332265701162E-2</v>
      </c>
      <c r="G110" s="173">
        <f t="shared" si="126"/>
        <v>8.6756133929781765E-2</v>
      </c>
      <c r="H110" s="173">
        <f t="shared" si="126"/>
        <v>0.10307802433786686</v>
      </c>
      <c r="I110" s="173"/>
      <c r="J110" s="173">
        <f t="shared" ref="J110:L113" si="127">+J91/(J91+J142+J40)*100</f>
        <v>4.3519201316013394</v>
      </c>
      <c r="K110" s="173">
        <f t="shared" si="127"/>
        <v>4.5200587191341119</v>
      </c>
      <c r="L110" s="173">
        <f t="shared" si="127"/>
        <v>4.1713721061547151</v>
      </c>
      <c r="M110" s="173"/>
      <c r="N110" s="173">
        <f t="shared" ref="N110:P113" si="128">+N91/(N91+N142+N40)*100</f>
        <v>2.7817340778179709</v>
      </c>
      <c r="O110" s="173">
        <f t="shared" si="128"/>
        <v>3.0066678148758701</v>
      </c>
      <c r="P110" s="173">
        <f t="shared" si="128"/>
        <v>2.5454827372338227</v>
      </c>
      <c r="Q110" s="173"/>
      <c r="R110" s="173">
        <f t="shared" ref="R110:T113" si="129">+R91/(R91+R142+R40)*100</f>
        <v>3.2241402745684384</v>
      </c>
      <c r="S110" s="173">
        <f t="shared" si="129"/>
        <v>3.3337725655554089</v>
      </c>
      <c r="T110" s="173">
        <f t="shared" si="129"/>
        <v>3.1073684210526316</v>
      </c>
      <c r="U110" s="173"/>
      <c r="V110" s="173">
        <f t="shared" ref="V110:X113" si="130">+V91/(V91+V142+V40)*100</f>
        <v>3.5513267220584295</v>
      </c>
      <c r="W110" s="173">
        <f t="shared" si="130"/>
        <v>3.5229224124473122</v>
      </c>
      <c r="X110" s="173">
        <f t="shared" si="130"/>
        <v>3.5814956060354834</v>
      </c>
      <c r="Y110" s="173"/>
      <c r="Z110" s="173">
        <f t="shared" ref="Z110:AB113" si="131">+Z91/(Z91+Z142+Z40)*100</f>
        <v>1.8065017971138888</v>
      </c>
      <c r="AA110" s="173">
        <f t="shared" si="131"/>
        <v>1.8985845959927523</v>
      </c>
      <c r="AB110" s="173">
        <f t="shared" si="131"/>
        <v>1.7103856590740893</v>
      </c>
      <c r="AC110" s="173"/>
    </row>
    <row r="111" spans="1:29" ht="15" customHeight="1" x14ac:dyDescent="0.25">
      <c r="A111" s="107" t="s">
        <v>73</v>
      </c>
      <c r="B111" s="125">
        <f t="shared" si="125"/>
        <v>2.8995938757221578</v>
      </c>
      <c r="C111" s="125">
        <f t="shared" si="125"/>
        <v>3.0089068825910932</v>
      </c>
      <c r="D111" s="125">
        <f t="shared" si="125"/>
        <v>2.7834712043686194</v>
      </c>
      <c r="E111" s="125"/>
      <c r="F111" s="125">
        <f t="shared" si="126"/>
        <v>5.2578674708111041E-2</v>
      </c>
      <c r="G111" s="125">
        <f t="shared" si="126"/>
        <v>4.5046397789723421E-2</v>
      </c>
      <c r="H111" s="125">
        <f t="shared" si="126"/>
        <v>6.0575145061531596E-2</v>
      </c>
      <c r="I111" s="125"/>
      <c r="J111" s="125">
        <f t="shared" si="127"/>
        <v>4.7052561214131856</v>
      </c>
      <c r="K111" s="125">
        <f t="shared" si="127"/>
        <v>4.8781070175019696</v>
      </c>
      <c r="L111" s="125">
        <f t="shared" si="127"/>
        <v>4.519164031772962</v>
      </c>
      <c r="M111" s="125"/>
      <c r="N111" s="125">
        <f t="shared" si="128"/>
        <v>3.0065703750935655</v>
      </c>
      <c r="O111" s="125">
        <f t="shared" si="128"/>
        <v>3.2544058817169423</v>
      </c>
      <c r="P111" s="125">
        <f t="shared" si="128"/>
        <v>2.7456894098901721</v>
      </c>
      <c r="Q111" s="125"/>
      <c r="R111" s="125">
        <f t="shared" si="129"/>
        <v>3.4492558522174859</v>
      </c>
      <c r="S111" s="125">
        <f t="shared" si="129"/>
        <v>3.5780400323961592</v>
      </c>
      <c r="T111" s="125">
        <f t="shared" si="129"/>
        <v>3.3113403339218785</v>
      </c>
      <c r="U111" s="125"/>
      <c r="V111" s="125">
        <f t="shared" si="130"/>
        <v>3.823050747151945</v>
      </c>
      <c r="W111" s="125">
        <f t="shared" si="130"/>
        <v>3.7935787720406644</v>
      </c>
      <c r="X111" s="125">
        <f t="shared" si="130"/>
        <v>3.8543701171875</v>
      </c>
      <c r="Y111" s="125"/>
      <c r="Z111" s="125">
        <f t="shared" si="131"/>
        <v>1.8832726303633294</v>
      </c>
      <c r="AA111" s="125">
        <f t="shared" si="131"/>
        <v>1.9765591086673417</v>
      </c>
      <c r="AB111" s="125">
        <f t="shared" si="131"/>
        <v>1.7855518840755449</v>
      </c>
      <c r="AC111" s="125"/>
    </row>
    <row r="112" spans="1:29" ht="15" customHeight="1" x14ac:dyDescent="0.25">
      <c r="A112" s="107" t="s">
        <v>74</v>
      </c>
      <c r="B112" s="125">
        <f t="shared" si="125"/>
        <v>0.67865444732412428</v>
      </c>
      <c r="C112" s="125">
        <f t="shared" si="125"/>
        <v>0.67800146031083752</v>
      </c>
      <c r="D112" s="125">
        <f t="shared" si="125"/>
        <v>0.67934038240289263</v>
      </c>
      <c r="E112" s="125"/>
      <c r="F112" s="125">
        <f t="shared" si="126"/>
        <v>0.42372881355932202</v>
      </c>
      <c r="G112" s="125">
        <f t="shared" si="126"/>
        <v>0.46367851622874806</v>
      </c>
      <c r="H112" s="125">
        <f t="shared" si="126"/>
        <v>0.38253108065030283</v>
      </c>
      <c r="I112" s="125"/>
      <c r="J112" s="125">
        <f t="shared" si="127"/>
        <v>0.42774213260006111</v>
      </c>
      <c r="K112" s="125">
        <f t="shared" si="127"/>
        <v>0.44523597506678536</v>
      </c>
      <c r="L112" s="125">
        <f t="shared" si="127"/>
        <v>0.40919106074913442</v>
      </c>
      <c r="M112" s="125"/>
      <c r="N112" s="125">
        <f t="shared" si="128"/>
        <v>0.49292415328351086</v>
      </c>
      <c r="O112" s="125">
        <f t="shared" si="128"/>
        <v>0.43464762496119214</v>
      </c>
      <c r="P112" s="125">
        <f t="shared" si="128"/>
        <v>0.5541069100391135</v>
      </c>
      <c r="Q112" s="125"/>
      <c r="R112" s="125">
        <f t="shared" si="129"/>
        <v>0.98171970209884907</v>
      </c>
      <c r="S112" s="125">
        <f t="shared" si="129"/>
        <v>0.86178322837255561</v>
      </c>
      <c r="T112" s="125">
        <f t="shared" si="129"/>
        <v>1.1068834313386371</v>
      </c>
      <c r="U112" s="125"/>
      <c r="V112" s="125">
        <f t="shared" si="130"/>
        <v>0.82351041498466004</v>
      </c>
      <c r="W112" s="125">
        <f t="shared" si="130"/>
        <v>0.87064676616915426</v>
      </c>
      <c r="X112" s="125">
        <f t="shared" si="130"/>
        <v>0.77258985555928794</v>
      </c>
      <c r="Y112" s="125"/>
      <c r="Z112" s="125">
        <f t="shared" si="131"/>
        <v>0.96420983820885764</v>
      </c>
      <c r="AA112" s="125">
        <f t="shared" si="131"/>
        <v>1.0269576379974326</v>
      </c>
      <c r="AB112" s="125">
        <f t="shared" si="131"/>
        <v>0.89910089910089919</v>
      </c>
      <c r="AC112" s="125"/>
    </row>
    <row r="113" spans="1:29" ht="15" customHeight="1" x14ac:dyDescent="0.25">
      <c r="A113" s="107" t="s">
        <v>245</v>
      </c>
      <c r="B113" s="125">
        <f t="shared" si="125"/>
        <v>1.1892963330029733</v>
      </c>
      <c r="C113" s="125">
        <f t="shared" si="125"/>
        <v>1.1158798283261802</v>
      </c>
      <c r="D113" s="125">
        <f t="shared" si="125"/>
        <v>1.2523020257826887</v>
      </c>
      <c r="E113" s="125"/>
      <c r="F113" s="125">
        <f t="shared" si="126"/>
        <v>0.90556274256144886</v>
      </c>
      <c r="G113" s="125">
        <f t="shared" si="126"/>
        <v>0.56980056980056981</v>
      </c>
      <c r="H113" s="125">
        <f t="shared" si="126"/>
        <v>1.1848341232227488</v>
      </c>
      <c r="I113" s="125"/>
      <c r="J113" s="125">
        <f t="shared" si="127"/>
        <v>0.85679314565483466</v>
      </c>
      <c r="K113" s="125">
        <f t="shared" si="127"/>
        <v>1.2787723785166241</v>
      </c>
      <c r="L113" s="125">
        <f t="shared" si="127"/>
        <v>0.46948356807511737</v>
      </c>
      <c r="M113" s="125"/>
      <c r="N113" s="125">
        <f t="shared" si="128"/>
        <v>0.77092511013215859</v>
      </c>
      <c r="O113" s="125">
        <f t="shared" si="128"/>
        <v>0.93896713615023475</v>
      </c>
      <c r="P113" s="125">
        <f t="shared" si="128"/>
        <v>0.62240663900414939</v>
      </c>
      <c r="Q113" s="125"/>
      <c r="R113" s="125">
        <f t="shared" si="129"/>
        <v>0.99132589838909546</v>
      </c>
      <c r="S113" s="125">
        <f t="shared" si="129"/>
        <v>0.5617977528089888</v>
      </c>
      <c r="T113" s="125">
        <f t="shared" si="129"/>
        <v>1.3303769401330376</v>
      </c>
      <c r="U113" s="125"/>
      <c r="V113" s="125">
        <f t="shared" si="130"/>
        <v>1.7921146953405016</v>
      </c>
      <c r="W113" s="125">
        <f t="shared" si="130"/>
        <v>1.2626262626262625</v>
      </c>
      <c r="X113" s="125">
        <f t="shared" si="130"/>
        <v>2.2675736961451247</v>
      </c>
      <c r="Y113" s="125"/>
      <c r="Z113" s="125">
        <f t="shared" si="131"/>
        <v>1.7718715393133997</v>
      </c>
      <c r="AA113" s="125">
        <f t="shared" si="131"/>
        <v>1.9512195121951219</v>
      </c>
      <c r="AB113" s="125">
        <f t="shared" si="131"/>
        <v>1.6227180527383367</v>
      </c>
      <c r="AC113" s="125"/>
    </row>
    <row r="114" spans="1:29" ht="15" customHeight="1" x14ac:dyDescent="0.25">
      <c r="A114" s="126"/>
      <c r="B114" s="127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</row>
    <row r="115" spans="1:29" ht="15" customHeight="1" x14ac:dyDescent="0.25">
      <c r="A115" s="112" t="s">
        <v>419</v>
      </c>
      <c r="B115" s="127"/>
      <c r="C115" s="127"/>
      <c r="D115" s="127"/>
      <c r="E115" s="128"/>
      <c r="F115" s="127"/>
      <c r="G115" s="127"/>
      <c r="H115" s="127"/>
      <c r="I115" s="128"/>
      <c r="J115" s="127"/>
      <c r="K115" s="127"/>
      <c r="L115" s="127"/>
      <c r="M115" s="128"/>
      <c r="N115" s="127"/>
      <c r="O115" s="127"/>
      <c r="P115" s="127"/>
      <c r="Q115" s="128"/>
      <c r="R115" s="127"/>
      <c r="S115" s="127"/>
      <c r="T115" s="127"/>
      <c r="U115" s="128"/>
      <c r="V115" s="127"/>
      <c r="W115" s="127"/>
      <c r="X115" s="127"/>
      <c r="Y115" s="128"/>
      <c r="Z115" s="127"/>
      <c r="AA115" s="127"/>
      <c r="AB115" s="127"/>
      <c r="AC115" s="127"/>
    </row>
    <row r="116" spans="1:29" ht="15" customHeight="1" x14ac:dyDescent="0.25">
      <c r="A116" s="137" t="s">
        <v>19</v>
      </c>
      <c r="B116" s="173">
        <f t="shared" ref="B116:D119" si="132">+B97/(B97+B148+B46)*100</f>
        <v>3.2335606504767487</v>
      </c>
      <c r="C116" s="173">
        <f t="shared" si="132"/>
        <v>3.3401351945151716</v>
      </c>
      <c r="D116" s="173">
        <f t="shared" si="132"/>
        <v>3.1214582845275709</v>
      </c>
      <c r="E116" s="173"/>
      <c r="F116" s="173">
        <f t="shared" ref="F116:H119" si="133">+F97/(F97+F148+F46)*100</f>
        <v>8.3892617449664433E-2</v>
      </c>
      <c r="G116" s="173">
        <f t="shared" si="133"/>
        <v>8.9686098654708515E-2</v>
      </c>
      <c r="H116" s="173">
        <f t="shared" si="133"/>
        <v>7.7808264056677179E-2</v>
      </c>
      <c r="I116" s="173"/>
      <c r="J116" s="173">
        <f t="shared" ref="J116:L119" si="134">+J97/(J97+J148+J46)*100</f>
        <v>5.1599486604604312</v>
      </c>
      <c r="K116" s="173">
        <f t="shared" si="134"/>
        <v>5.3714574259925518</v>
      </c>
      <c r="L116" s="173">
        <f t="shared" si="134"/>
        <v>4.9355432780847153</v>
      </c>
      <c r="M116" s="173"/>
      <c r="N116" s="173">
        <f t="shared" ref="N116:P119" si="135">+N97/(N97+N148+N46)*100</f>
        <v>3.3469920585995578</v>
      </c>
      <c r="O116" s="173">
        <f t="shared" si="135"/>
        <v>3.5473032714412023</v>
      </c>
      <c r="P116" s="173">
        <f t="shared" si="135"/>
        <v>3.1362773912719968</v>
      </c>
      <c r="Q116" s="173"/>
      <c r="R116" s="173">
        <f t="shared" ref="R116:T119" si="136">+R97/(R97+R148+R46)*100</f>
        <v>3.9606258098203408</v>
      </c>
      <c r="S116" s="173">
        <f t="shared" si="136"/>
        <v>4.0867012869722279</v>
      </c>
      <c r="T116" s="173">
        <f t="shared" si="136"/>
        <v>3.82733240501293</v>
      </c>
      <c r="U116" s="173"/>
      <c r="V116" s="173">
        <f t="shared" ref="V116:X119" si="137">+V97/(V97+V148+V46)*100</f>
        <v>4.1201830352078055</v>
      </c>
      <c r="W116" s="173">
        <f t="shared" si="137"/>
        <v>4.0704111004502179</v>
      </c>
      <c r="X116" s="173">
        <f t="shared" si="137"/>
        <v>4.1724833255777884</v>
      </c>
      <c r="Y116" s="173"/>
      <c r="Z116" s="173">
        <f t="shared" ref="Z116:AB119" si="138">+Z97/(Z97+Z148+Z46)*100</f>
        <v>2.254012825864228</v>
      </c>
      <c r="AA116" s="173">
        <f t="shared" si="138"/>
        <v>2.3535545376680447</v>
      </c>
      <c r="AB116" s="173">
        <f t="shared" si="138"/>
        <v>2.1506208177000734</v>
      </c>
      <c r="AC116" s="173"/>
    </row>
    <row r="117" spans="1:29" ht="15" customHeight="1" x14ac:dyDescent="0.25">
      <c r="A117" s="107" t="s">
        <v>73</v>
      </c>
      <c r="B117" s="125">
        <f t="shared" si="132"/>
        <v>3.592909371672742</v>
      </c>
      <c r="C117" s="125">
        <f t="shared" si="132"/>
        <v>3.7108235213346608</v>
      </c>
      <c r="D117" s="125">
        <f t="shared" si="132"/>
        <v>3.4684426793828402</v>
      </c>
      <c r="E117" s="129"/>
      <c r="F117" s="125">
        <f t="shared" si="133"/>
        <v>1.8488987496822203E-2</v>
      </c>
      <c r="G117" s="125">
        <f t="shared" si="133"/>
        <v>2.7000270002700028E-2</v>
      </c>
      <c r="H117" s="125">
        <f t="shared" si="133"/>
        <v>9.502541929966267E-3</v>
      </c>
      <c r="I117" s="129"/>
      <c r="J117" s="125">
        <f t="shared" si="134"/>
        <v>5.7786088805778606</v>
      </c>
      <c r="K117" s="125">
        <f t="shared" si="134"/>
        <v>6.0068283661711357</v>
      </c>
      <c r="L117" s="125">
        <f t="shared" si="134"/>
        <v>5.5357953685485093</v>
      </c>
      <c r="M117" s="129"/>
      <c r="N117" s="125">
        <f t="shared" si="135"/>
        <v>3.7599122135033851</v>
      </c>
      <c r="O117" s="125">
        <f t="shared" si="135"/>
        <v>3.9919354838709675</v>
      </c>
      <c r="P117" s="125">
        <f t="shared" si="135"/>
        <v>3.5150431933273758</v>
      </c>
      <c r="Q117" s="129"/>
      <c r="R117" s="125">
        <f t="shared" si="136"/>
        <v>4.3890813601959531</v>
      </c>
      <c r="S117" s="125">
        <f t="shared" si="136"/>
        <v>4.5293034804572114</v>
      </c>
      <c r="T117" s="125">
        <f t="shared" si="136"/>
        <v>4.2399125603424723</v>
      </c>
      <c r="U117" s="129"/>
      <c r="V117" s="125">
        <f t="shared" si="137"/>
        <v>4.574088104773244</v>
      </c>
      <c r="W117" s="125">
        <f t="shared" si="137"/>
        <v>4.5233565842316636</v>
      </c>
      <c r="X117" s="125">
        <f t="shared" si="137"/>
        <v>4.6273291925465836</v>
      </c>
      <c r="Y117" s="129"/>
      <c r="Z117" s="125">
        <f t="shared" si="138"/>
        <v>2.4187239221140473</v>
      </c>
      <c r="AA117" s="125">
        <f t="shared" si="138"/>
        <v>2.5190417429045575</v>
      </c>
      <c r="AB117" s="125">
        <f t="shared" si="138"/>
        <v>2.314012880302021</v>
      </c>
      <c r="AC117" s="125"/>
    </row>
    <row r="118" spans="1:29" ht="15" customHeight="1" x14ac:dyDescent="0.25">
      <c r="A118" s="107" t="s">
        <v>74</v>
      </c>
      <c r="B118" s="125">
        <f t="shared" si="132"/>
        <v>0.64437724330893364</v>
      </c>
      <c r="C118" s="125">
        <f t="shared" si="132"/>
        <v>0.65028105367574118</v>
      </c>
      <c r="D118" s="125">
        <f t="shared" si="132"/>
        <v>0.63816209317166561</v>
      </c>
      <c r="E118" s="129"/>
      <c r="F118" s="125">
        <f t="shared" si="133"/>
        <v>0.4483560278977084</v>
      </c>
      <c r="G118" s="125">
        <f t="shared" si="133"/>
        <v>0.48828125</v>
      </c>
      <c r="H118" s="125">
        <f t="shared" si="133"/>
        <v>0.40677966101694918</v>
      </c>
      <c r="I118" s="129"/>
      <c r="J118" s="125">
        <f t="shared" si="134"/>
        <v>0.27472527472527475</v>
      </c>
      <c r="K118" s="125">
        <f t="shared" si="134"/>
        <v>0.25180988353792888</v>
      </c>
      <c r="L118" s="125">
        <f t="shared" si="134"/>
        <v>0.29890401859847227</v>
      </c>
      <c r="M118" s="129"/>
      <c r="N118" s="125">
        <f t="shared" si="135"/>
        <v>0.38674962165797883</v>
      </c>
      <c r="O118" s="125">
        <f t="shared" si="135"/>
        <v>0.29517874713020664</v>
      </c>
      <c r="P118" s="125">
        <f t="shared" si="135"/>
        <v>0.48309178743961351</v>
      </c>
      <c r="Q118" s="129"/>
      <c r="R118" s="125">
        <f t="shared" si="136"/>
        <v>0.91316025067144146</v>
      </c>
      <c r="S118" s="125">
        <f t="shared" si="136"/>
        <v>0.90940888422525357</v>
      </c>
      <c r="T118" s="125">
        <f t="shared" si="136"/>
        <v>0.91709464416727804</v>
      </c>
      <c r="U118" s="129"/>
      <c r="V118" s="125">
        <f t="shared" si="137"/>
        <v>0.87119918004783059</v>
      </c>
      <c r="W118" s="125">
        <f t="shared" si="137"/>
        <v>0.91893665900886123</v>
      </c>
      <c r="X118" s="125">
        <f t="shared" si="137"/>
        <v>0.81938012112575709</v>
      </c>
      <c r="Y118" s="129"/>
      <c r="Z118" s="125">
        <f t="shared" si="138"/>
        <v>1.0195265249697598</v>
      </c>
      <c r="AA118" s="125">
        <f t="shared" si="138"/>
        <v>1.0876954452753229</v>
      </c>
      <c r="AB118" s="125">
        <f t="shared" si="138"/>
        <v>0.9490333919156414</v>
      </c>
      <c r="AC118" s="125"/>
    </row>
    <row r="119" spans="1:29" ht="15" customHeight="1" x14ac:dyDescent="0.25">
      <c r="A119" s="107" t="s">
        <v>245</v>
      </c>
      <c r="B119" s="125">
        <f t="shared" si="132"/>
        <v>1.1892963330029733</v>
      </c>
      <c r="C119" s="125">
        <f t="shared" si="132"/>
        <v>1.1158798283261802</v>
      </c>
      <c r="D119" s="125">
        <f t="shared" si="132"/>
        <v>1.2523020257826887</v>
      </c>
      <c r="E119" s="129"/>
      <c r="F119" s="125">
        <f t="shared" si="133"/>
        <v>0.90556274256144886</v>
      </c>
      <c r="G119" s="125">
        <f t="shared" si="133"/>
        <v>0.56980056980056981</v>
      </c>
      <c r="H119" s="125">
        <f t="shared" si="133"/>
        <v>1.1848341232227488</v>
      </c>
      <c r="I119" s="129"/>
      <c r="J119" s="125">
        <f t="shared" si="134"/>
        <v>0.85679314565483466</v>
      </c>
      <c r="K119" s="125">
        <f t="shared" si="134"/>
        <v>1.2787723785166241</v>
      </c>
      <c r="L119" s="125">
        <f t="shared" si="134"/>
        <v>0.46948356807511737</v>
      </c>
      <c r="M119" s="129"/>
      <c r="N119" s="125">
        <f t="shared" si="135"/>
        <v>0.77092511013215859</v>
      </c>
      <c r="O119" s="125">
        <f t="shared" si="135"/>
        <v>0.93896713615023475</v>
      </c>
      <c r="P119" s="125">
        <f t="shared" si="135"/>
        <v>0.62240663900414939</v>
      </c>
      <c r="Q119" s="129"/>
      <c r="R119" s="125">
        <f t="shared" si="136"/>
        <v>0.99132589838909546</v>
      </c>
      <c r="S119" s="125">
        <f t="shared" si="136"/>
        <v>0.5617977528089888</v>
      </c>
      <c r="T119" s="125">
        <f t="shared" si="136"/>
        <v>1.3303769401330376</v>
      </c>
      <c r="U119" s="129"/>
      <c r="V119" s="125">
        <f t="shared" si="137"/>
        <v>1.7921146953405016</v>
      </c>
      <c r="W119" s="125">
        <f t="shared" si="137"/>
        <v>1.2626262626262625</v>
      </c>
      <c r="X119" s="125">
        <f t="shared" si="137"/>
        <v>2.2675736961451247</v>
      </c>
      <c r="Y119" s="129"/>
      <c r="Z119" s="125">
        <f t="shared" si="138"/>
        <v>1.7718715393133997</v>
      </c>
      <c r="AA119" s="125">
        <f t="shared" si="138"/>
        <v>1.9512195121951219</v>
      </c>
      <c r="AB119" s="125">
        <f t="shared" si="138"/>
        <v>1.6227180527383367</v>
      </c>
      <c r="AC119" s="125"/>
    </row>
    <row r="120" spans="1:29" ht="15" customHeight="1" x14ac:dyDescent="0.25"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</row>
    <row r="121" spans="1:29" ht="15" customHeight="1" x14ac:dyDescent="0.25">
      <c r="A121" s="138" t="s">
        <v>420</v>
      </c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</row>
    <row r="122" spans="1:29" ht="15" customHeight="1" x14ac:dyDescent="0.25">
      <c r="A122" s="139" t="s">
        <v>19</v>
      </c>
      <c r="B122" s="173">
        <f t="shared" ref="B122:D124" si="139">+B103/(B103+B154+B52)*100</f>
        <v>1.4502311962776675</v>
      </c>
      <c r="C122" s="173">
        <f t="shared" si="139"/>
        <v>1.552490978768637</v>
      </c>
      <c r="D122" s="173">
        <f t="shared" si="139"/>
        <v>1.3402527075812274</v>
      </c>
      <c r="E122" s="173"/>
      <c r="F122" s="173">
        <f t="shared" ref="F122:H124" si="140">+F103/(F103+F154+F52)*100</f>
        <v>0.11956221833900488</v>
      </c>
      <c r="G122" s="173">
        <f t="shared" si="140"/>
        <v>8.0071174377224205E-2</v>
      </c>
      <c r="H122" s="173">
        <f t="shared" si="140"/>
        <v>0.16181229773462785</v>
      </c>
      <c r="I122" s="173"/>
      <c r="J122" s="173">
        <f t="shared" ref="J122:L124" si="141">+J103/(J103+J154+J52)*100</f>
        <v>2.4817628036399189</v>
      </c>
      <c r="K122" s="173">
        <f t="shared" si="141"/>
        <v>2.5868864206377644</v>
      </c>
      <c r="L122" s="173">
        <f t="shared" si="141"/>
        <v>2.3656934884088932</v>
      </c>
      <c r="M122" s="173"/>
      <c r="N122" s="173">
        <f t="shared" ref="N122:P124" si="142">+N103/(N103+N154+N52)*100</f>
        <v>1.4926607401281786</v>
      </c>
      <c r="O122" s="173">
        <f t="shared" si="142"/>
        <v>1.7706985769728332</v>
      </c>
      <c r="P122" s="173">
        <f t="shared" si="142"/>
        <v>1.2016586274012018</v>
      </c>
      <c r="Q122" s="173"/>
      <c r="R122" s="173">
        <f t="shared" ref="R122:T124" si="143">+R103/(R103+R154+R52)*100</f>
        <v>1.4820913956360642</v>
      </c>
      <c r="S122" s="173">
        <f t="shared" si="143"/>
        <v>1.57417993140445</v>
      </c>
      <c r="T122" s="173">
        <f t="shared" si="143"/>
        <v>1.3822688274547188</v>
      </c>
      <c r="U122" s="173"/>
      <c r="V122" s="173">
        <f t="shared" ref="V122:X124" si="144">+V103/(V103+V154+V52)*100</f>
        <v>2.1671114382994388</v>
      </c>
      <c r="W122" s="173">
        <f t="shared" si="144"/>
        <v>2.2141848976711365</v>
      </c>
      <c r="X122" s="173">
        <f t="shared" si="144"/>
        <v>2.1157914983650703</v>
      </c>
      <c r="Y122" s="173"/>
      <c r="Z122" s="173">
        <f t="shared" ref="Z122:AB124" si="145">+Z103/(Z103+Z154+Z52)*100</f>
        <v>0.72742245402141092</v>
      </c>
      <c r="AA122" s="173">
        <f t="shared" si="145"/>
        <v>0.81047381546134667</v>
      </c>
      <c r="AB122" s="173">
        <f t="shared" si="145"/>
        <v>0.63969896519285041</v>
      </c>
      <c r="AC122" s="173"/>
    </row>
    <row r="123" spans="1:29" ht="15" customHeight="1" x14ac:dyDescent="0.25">
      <c r="A123" s="107" t="s">
        <v>73</v>
      </c>
      <c r="B123" s="125">
        <f t="shared" si="139"/>
        <v>1.4529109715008754</v>
      </c>
      <c r="C123" s="125">
        <f t="shared" si="139"/>
        <v>1.5581098339719028</v>
      </c>
      <c r="D123" s="125">
        <f t="shared" si="139"/>
        <v>1.3396676035683734</v>
      </c>
      <c r="E123" s="129"/>
      <c r="F123" s="125">
        <f t="shared" si="140"/>
        <v>0.12151804075528137</v>
      </c>
      <c r="G123" s="125">
        <f t="shared" si="140"/>
        <v>8.1249435767807174E-2</v>
      </c>
      <c r="H123" s="125">
        <f t="shared" si="140"/>
        <v>0.16474464579901155</v>
      </c>
      <c r="I123" s="129"/>
      <c r="J123" s="125">
        <f t="shared" si="141"/>
        <v>2.4737002591858515</v>
      </c>
      <c r="K123" s="125">
        <f t="shared" si="141"/>
        <v>2.5721136380149678</v>
      </c>
      <c r="L123" s="125">
        <f t="shared" si="141"/>
        <v>2.3651086346508459</v>
      </c>
      <c r="M123" s="129"/>
      <c r="N123" s="125">
        <f t="shared" si="142"/>
        <v>1.4805183911420543</v>
      </c>
      <c r="O123" s="125">
        <f t="shared" si="142"/>
        <v>1.7546736634962286</v>
      </c>
      <c r="P123" s="125">
        <f t="shared" si="142"/>
        <v>1.1934403709109642</v>
      </c>
      <c r="Q123" s="129"/>
      <c r="R123" s="125">
        <f t="shared" si="143"/>
        <v>1.4718172532268547</v>
      </c>
      <c r="S123" s="125">
        <f t="shared" si="143"/>
        <v>1.5963613662712923</v>
      </c>
      <c r="T123" s="125">
        <f t="shared" si="143"/>
        <v>1.3365617433414043</v>
      </c>
      <c r="U123" s="129"/>
      <c r="V123" s="125">
        <f t="shared" si="144"/>
        <v>2.2014489366674455</v>
      </c>
      <c r="W123" s="125">
        <f t="shared" si="144"/>
        <v>2.2476940986836214</v>
      </c>
      <c r="X123" s="125">
        <f t="shared" si="144"/>
        <v>2.1509581540868203</v>
      </c>
      <c r="Y123" s="129"/>
      <c r="Z123" s="125">
        <f t="shared" si="145"/>
        <v>0.73864164266468457</v>
      </c>
      <c r="AA123" s="125">
        <f t="shared" si="145"/>
        <v>0.82323140944454487</v>
      </c>
      <c r="AB123" s="125">
        <f t="shared" si="145"/>
        <v>0.64935064935064934</v>
      </c>
      <c r="AC123" s="125"/>
    </row>
    <row r="124" spans="1:29" ht="15" customHeight="1" x14ac:dyDescent="0.25">
      <c r="A124" s="107" t="s">
        <v>74</v>
      </c>
      <c r="B124" s="125">
        <f t="shared" si="139"/>
        <v>1.2720156555772992</v>
      </c>
      <c r="C124" s="125">
        <f t="shared" si="139"/>
        <v>1.1673151750972763</v>
      </c>
      <c r="D124" s="125">
        <f t="shared" si="139"/>
        <v>1.3779527559055118</v>
      </c>
      <c r="E124" s="129"/>
      <c r="F124" s="125">
        <f t="shared" si="140"/>
        <v>0</v>
      </c>
      <c r="G124" s="125">
        <f t="shared" si="140"/>
        <v>0</v>
      </c>
      <c r="H124" s="125">
        <f t="shared" si="140"/>
        <v>0</v>
      </c>
      <c r="I124" s="129"/>
      <c r="J124" s="125">
        <f t="shared" si="141"/>
        <v>3.0726256983240221</v>
      </c>
      <c r="K124" s="125">
        <f t="shared" si="141"/>
        <v>3.6458333333333335</v>
      </c>
      <c r="L124" s="125">
        <f t="shared" si="141"/>
        <v>2.4096385542168677</v>
      </c>
      <c r="M124" s="129"/>
      <c r="N124" s="125">
        <f t="shared" si="142"/>
        <v>2.3391812865497075</v>
      </c>
      <c r="O124" s="125">
        <f t="shared" si="142"/>
        <v>2.9069767441860463</v>
      </c>
      <c r="P124" s="125">
        <f t="shared" si="142"/>
        <v>1.7647058823529411</v>
      </c>
      <c r="Q124" s="129"/>
      <c r="R124" s="125">
        <f t="shared" si="143"/>
        <v>2.1671826625386998</v>
      </c>
      <c r="S124" s="125">
        <f t="shared" si="143"/>
        <v>0</v>
      </c>
      <c r="T124" s="125">
        <f t="shared" si="143"/>
        <v>4.2424242424242431</v>
      </c>
      <c r="U124" s="129"/>
      <c r="V124" s="125">
        <f t="shared" si="144"/>
        <v>0</v>
      </c>
      <c r="W124" s="125">
        <f t="shared" si="144"/>
        <v>0</v>
      </c>
      <c r="X124" s="125">
        <f t="shared" si="144"/>
        <v>0</v>
      </c>
      <c r="Y124" s="129"/>
      <c r="Z124" s="125">
        <f t="shared" si="145"/>
        <v>0</v>
      </c>
      <c r="AA124" s="125">
        <f t="shared" si="145"/>
        <v>0</v>
      </c>
      <c r="AB124" s="125">
        <f t="shared" si="145"/>
        <v>0</v>
      </c>
      <c r="AC124" s="125"/>
    </row>
    <row r="125" spans="1:29" ht="15" customHeight="1" thickBot="1" x14ac:dyDescent="0.3">
      <c r="A125" s="122" t="s">
        <v>245</v>
      </c>
      <c r="B125" s="131" t="s">
        <v>61</v>
      </c>
      <c r="C125" s="131" t="s">
        <v>61</v>
      </c>
      <c r="D125" s="131" t="s">
        <v>61</v>
      </c>
      <c r="E125" s="132"/>
      <c r="F125" s="131" t="s">
        <v>61</v>
      </c>
      <c r="G125" s="131" t="s">
        <v>61</v>
      </c>
      <c r="H125" s="131" t="s">
        <v>61</v>
      </c>
      <c r="I125" s="132"/>
      <c r="J125" s="131" t="s">
        <v>61</v>
      </c>
      <c r="K125" s="131" t="s">
        <v>61</v>
      </c>
      <c r="L125" s="131" t="s">
        <v>61</v>
      </c>
      <c r="M125" s="132"/>
      <c r="N125" s="131" t="s">
        <v>61</v>
      </c>
      <c r="O125" s="131" t="s">
        <v>61</v>
      </c>
      <c r="P125" s="131" t="s">
        <v>61</v>
      </c>
      <c r="Q125" s="132"/>
      <c r="R125" s="131" t="s">
        <v>61</v>
      </c>
      <c r="S125" s="131" t="s">
        <v>61</v>
      </c>
      <c r="T125" s="131" t="s">
        <v>61</v>
      </c>
      <c r="U125" s="132"/>
      <c r="V125" s="131" t="s">
        <v>61</v>
      </c>
      <c r="W125" s="131" t="s">
        <v>61</v>
      </c>
      <c r="X125" s="131" t="s">
        <v>61</v>
      </c>
      <c r="Y125" s="132"/>
      <c r="Z125" s="131" t="s">
        <v>61</v>
      </c>
      <c r="AA125" s="131" t="s">
        <v>61</v>
      </c>
      <c r="AB125" s="131" t="s">
        <v>61</v>
      </c>
      <c r="AC125" s="125"/>
    </row>
    <row r="126" spans="1:29" ht="15" customHeight="1" x14ac:dyDescent="0.25">
      <c r="A126" s="388" t="s">
        <v>238</v>
      </c>
      <c r="B126" s="388"/>
      <c r="C126" s="388"/>
      <c r="D126" s="388"/>
      <c r="E126" s="388"/>
      <c r="F126" s="388"/>
      <c r="G126" s="388"/>
      <c r="H126" s="388"/>
      <c r="I126" s="388"/>
      <c r="J126" s="388"/>
      <c r="K126" s="388"/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212"/>
    </row>
    <row r="127" spans="1:29" ht="15" customHeight="1" x14ac:dyDescent="0.25">
      <c r="A127" s="389" t="s">
        <v>224</v>
      </c>
      <c r="B127" s="389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  <c r="Q127" s="389"/>
      <c r="R127" s="389"/>
      <c r="S127" s="389"/>
      <c r="T127" s="389"/>
      <c r="U127" s="389"/>
      <c r="V127" s="389"/>
      <c r="W127" s="389"/>
      <c r="X127" s="389"/>
      <c r="Y127" s="389"/>
      <c r="Z127" s="389"/>
      <c r="AA127" s="389"/>
      <c r="AB127" s="389"/>
      <c r="AC127" s="140"/>
    </row>
    <row r="128" spans="1:29" ht="15" customHeight="1" x14ac:dyDescent="0.2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34" ht="15" customHeight="1" x14ac:dyDescent="0.2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34" ht="15" customHeight="1" x14ac:dyDescent="0.2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34" s="123" customFormat="1" ht="15" customHeight="1" x14ac:dyDescent="0.25">
      <c r="A131" s="390" t="s">
        <v>240</v>
      </c>
      <c r="B131" s="390"/>
      <c r="C131" s="390"/>
      <c r="D131" s="390"/>
      <c r="E131" s="390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29"/>
      <c r="AD131"/>
      <c r="AE131"/>
      <c r="AF131" s="46"/>
      <c r="AG131" s="107"/>
      <c r="AH131" s="107"/>
    </row>
    <row r="132" spans="1:34" s="123" customFormat="1" ht="15" customHeight="1" x14ac:dyDescent="0.2">
      <c r="A132" s="384" t="s">
        <v>78</v>
      </c>
      <c r="B132" s="384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4"/>
      <c r="N132" s="384"/>
      <c r="O132" s="384"/>
      <c r="P132" s="384"/>
      <c r="Q132" s="384"/>
      <c r="R132" s="384"/>
      <c r="S132" s="384"/>
      <c r="T132" s="384"/>
      <c r="U132" s="384"/>
      <c r="V132" s="384"/>
      <c r="W132" s="384"/>
      <c r="X132" s="384"/>
      <c r="Y132" s="384"/>
      <c r="Z132" s="384"/>
      <c r="AA132" s="384"/>
      <c r="AB132" s="384"/>
      <c r="AC132" s="29"/>
      <c r="AD132" s="372" t="s">
        <v>317</v>
      </c>
      <c r="AE132" s="372"/>
      <c r="AF132" s="41"/>
      <c r="AG132" s="107"/>
      <c r="AH132" s="107"/>
    </row>
    <row r="133" spans="1:34" s="123" customFormat="1" ht="15" customHeight="1" x14ac:dyDescent="0.2">
      <c r="A133" s="390" t="s">
        <v>236</v>
      </c>
      <c r="B133" s="390"/>
      <c r="C133" s="390"/>
      <c r="D133" s="390"/>
      <c r="E133" s="390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0"/>
      <c r="AD133" s="372"/>
      <c r="AE133" s="372"/>
      <c r="AF133" s="41"/>
      <c r="AG133" s="107"/>
      <c r="AH133" s="107"/>
    </row>
    <row r="134" spans="1:34" s="123" customFormat="1" ht="15" customHeight="1" x14ac:dyDescent="0.25">
      <c r="A134" s="384" t="s">
        <v>237</v>
      </c>
      <c r="B134" s="384"/>
      <c r="C134" s="384"/>
      <c r="D134" s="384"/>
      <c r="E134" s="384"/>
      <c r="F134" s="384"/>
      <c r="G134" s="384"/>
      <c r="H134" s="384"/>
      <c r="I134" s="384"/>
      <c r="J134" s="384"/>
      <c r="K134" s="384"/>
      <c r="L134" s="384"/>
      <c r="M134" s="384"/>
      <c r="N134" s="384"/>
      <c r="O134" s="384"/>
      <c r="P134" s="384"/>
      <c r="Q134" s="384"/>
      <c r="R134" s="384"/>
      <c r="S134" s="384"/>
      <c r="T134" s="384"/>
      <c r="U134" s="384"/>
      <c r="V134" s="384"/>
      <c r="W134" s="384"/>
      <c r="X134" s="384"/>
      <c r="Y134" s="384"/>
      <c r="Z134" s="384"/>
      <c r="AA134" s="384"/>
      <c r="AB134" s="384"/>
      <c r="AC134" s="41"/>
      <c r="AD134" s="41"/>
      <c r="AE134" s="41"/>
      <c r="AF134" s="41"/>
      <c r="AG134" s="107"/>
      <c r="AH134" s="107"/>
    </row>
    <row r="135" spans="1:34" s="162" customFormat="1" ht="15" customHeight="1" x14ac:dyDescent="0.2">
      <c r="A135" s="384" t="s">
        <v>481</v>
      </c>
      <c r="B135" s="384"/>
      <c r="C135" s="384"/>
      <c r="D135" s="384"/>
      <c r="E135" s="384"/>
      <c r="F135" s="384"/>
      <c r="G135" s="384"/>
      <c r="H135" s="384"/>
      <c r="I135" s="384"/>
      <c r="J135" s="384"/>
      <c r="K135" s="384"/>
      <c r="L135" s="384"/>
      <c r="M135" s="384"/>
      <c r="N135" s="384"/>
      <c r="O135" s="384"/>
      <c r="P135" s="384"/>
      <c r="Q135" s="384"/>
      <c r="R135" s="384"/>
      <c r="S135" s="384"/>
      <c r="T135" s="384"/>
      <c r="U135" s="384"/>
      <c r="V135" s="384"/>
      <c r="W135" s="384"/>
      <c r="X135" s="384"/>
      <c r="Y135" s="384"/>
      <c r="Z135" s="384"/>
      <c r="AA135" s="384"/>
      <c r="AB135" s="384"/>
      <c r="AC135" s="130"/>
      <c r="AD135" s="170"/>
      <c r="AE135" s="170"/>
      <c r="AF135" s="170"/>
      <c r="AG135" s="170"/>
      <c r="AH135" s="170"/>
    </row>
    <row r="136" spans="1:34" s="162" customFormat="1" ht="15" customHeight="1" thickBot="1" x14ac:dyDescent="0.25">
      <c r="A136" s="119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217"/>
      <c r="AD136" s="170"/>
      <c r="AE136" s="170"/>
      <c r="AF136" s="170"/>
      <c r="AG136" s="170"/>
      <c r="AH136" s="170"/>
    </row>
    <row r="137" spans="1:34" ht="15" customHeight="1" x14ac:dyDescent="0.25">
      <c r="A137" s="386" t="s">
        <v>418</v>
      </c>
      <c r="B137" s="385" t="s">
        <v>19</v>
      </c>
      <c r="C137" s="385"/>
      <c r="D137" s="385"/>
      <c r="E137" s="108"/>
      <c r="F137" s="385" t="s">
        <v>64</v>
      </c>
      <c r="G137" s="385"/>
      <c r="H137" s="385"/>
      <c r="I137" s="108"/>
      <c r="J137" s="385" t="s">
        <v>65</v>
      </c>
      <c r="K137" s="385"/>
      <c r="L137" s="385"/>
      <c r="M137" s="108"/>
      <c r="N137" s="385" t="s">
        <v>66</v>
      </c>
      <c r="O137" s="385"/>
      <c r="P137" s="385"/>
      <c r="Q137" s="108"/>
      <c r="R137" s="385" t="s">
        <v>67</v>
      </c>
      <c r="S137" s="385"/>
      <c r="T137" s="385"/>
      <c r="U137" s="108"/>
      <c r="V137" s="385" t="s">
        <v>68</v>
      </c>
      <c r="W137" s="385"/>
      <c r="X137" s="385"/>
      <c r="Y137" s="108"/>
      <c r="Z137" s="385" t="s">
        <v>69</v>
      </c>
      <c r="AA137" s="385"/>
      <c r="AB137" s="385"/>
      <c r="AC137" s="112"/>
    </row>
    <row r="138" spans="1:34" ht="15" customHeight="1" thickBot="1" x14ac:dyDescent="0.3">
      <c r="A138" s="387"/>
      <c r="B138" s="109" t="s">
        <v>70</v>
      </c>
      <c r="C138" s="109" t="s">
        <v>71</v>
      </c>
      <c r="D138" s="109" t="s">
        <v>72</v>
      </c>
      <c r="E138" s="110"/>
      <c r="F138" s="109" t="s">
        <v>70</v>
      </c>
      <c r="G138" s="109" t="s">
        <v>71</v>
      </c>
      <c r="H138" s="109" t="s">
        <v>72</v>
      </c>
      <c r="I138" s="110"/>
      <c r="J138" s="109" t="s">
        <v>70</v>
      </c>
      <c r="K138" s="109" t="s">
        <v>71</v>
      </c>
      <c r="L138" s="109" t="s">
        <v>72</v>
      </c>
      <c r="M138" s="110"/>
      <c r="N138" s="109" t="s">
        <v>70</v>
      </c>
      <c r="O138" s="109" t="s">
        <v>71</v>
      </c>
      <c r="P138" s="109" t="s">
        <v>72</v>
      </c>
      <c r="Q138" s="110"/>
      <c r="R138" s="109" t="s">
        <v>70</v>
      </c>
      <c r="S138" s="109" t="s">
        <v>71</v>
      </c>
      <c r="T138" s="109" t="s">
        <v>72</v>
      </c>
      <c r="U138" s="110"/>
      <c r="V138" s="109" t="s">
        <v>70</v>
      </c>
      <c r="W138" s="109" t="s">
        <v>71</v>
      </c>
      <c r="X138" s="109" t="s">
        <v>72</v>
      </c>
      <c r="Y138" s="110"/>
      <c r="Z138" s="109" t="s">
        <v>70</v>
      </c>
      <c r="AA138" s="109" t="s">
        <v>71</v>
      </c>
      <c r="AB138" s="109" t="s">
        <v>72</v>
      </c>
      <c r="AC138" s="112"/>
    </row>
    <row r="139" spans="1:34" ht="15" customHeight="1" x14ac:dyDescent="0.25">
      <c r="A139" s="111"/>
      <c r="B139" s="112"/>
      <c r="C139" s="112"/>
      <c r="D139" s="112"/>
      <c r="E139" s="113"/>
      <c r="F139" s="112"/>
      <c r="G139" s="112"/>
      <c r="H139" s="112"/>
      <c r="I139" s="113"/>
      <c r="J139" s="112"/>
      <c r="K139" s="112"/>
      <c r="L139" s="112"/>
      <c r="M139" s="113"/>
      <c r="N139" s="112"/>
      <c r="O139" s="112"/>
      <c r="P139" s="112"/>
      <c r="Q139" s="113"/>
      <c r="R139" s="112"/>
      <c r="S139" s="112"/>
      <c r="T139" s="112"/>
      <c r="U139" s="113"/>
      <c r="V139" s="112"/>
      <c r="W139" s="112"/>
      <c r="X139" s="112"/>
      <c r="Y139" s="113"/>
      <c r="Z139" s="112"/>
      <c r="AA139" s="112"/>
      <c r="AB139" s="112"/>
      <c r="AC139" s="112"/>
    </row>
    <row r="140" spans="1:34" ht="15" customHeight="1" x14ac:dyDescent="0.25">
      <c r="A140" s="383" t="s">
        <v>421</v>
      </c>
      <c r="B140" s="383"/>
      <c r="C140" s="383"/>
      <c r="D140" s="383"/>
      <c r="E140" s="383"/>
      <c r="F140" s="383"/>
      <c r="G140" s="383"/>
      <c r="H140" s="383"/>
      <c r="I140" s="383"/>
      <c r="J140" s="383"/>
      <c r="K140" s="383"/>
      <c r="L140" s="383"/>
      <c r="M140" s="383"/>
      <c r="N140" s="383"/>
      <c r="O140" s="383"/>
      <c r="P140" s="383"/>
      <c r="Q140" s="383"/>
      <c r="R140" s="383"/>
      <c r="S140" s="383"/>
      <c r="T140" s="383"/>
      <c r="U140" s="383"/>
      <c r="V140" s="383"/>
      <c r="W140" s="383"/>
      <c r="X140" s="383"/>
      <c r="Y140" s="383"/>
      <c r="Z140" s="383"/>
      <c r="AA140" s="383"/>
      <c r="AB140" s="383"/>
      <c r="AC140" s="112"/>
    </row>
    <row r="141" spans="1:34" ht="15" customHeight="1" x14ac:dyDescent="0.25">
      <c r="A141" s="111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</row>
    <row r="142" spans="1:34" ht="15" customHeight="1" x14ac:dyDescent="0.25">
      <c r="A142" s="135" t="s">
        <v>19</v>
      </c>
      <c r="B142" s="151">
        <f t="shared" ref="B142:D145" si="146">+B148+B154</f>
        <v>207</v>
      </c>
      <c r="C142" s="151">
        <f t="shared" si="146"/>
        <v>105</v>
      </c>
      <c r="D142" s="151">
        <f t="shared" si="146"/>
        <v>102</v>
      </c>
      <c r="E142" s="151"/>
      <c r="F142" s="151">
        <f t="shared" ref="F142:H145" si="147">+F148+F154</f>
        <v>22</v>
      </c>
      <c r="G142" s="151">
        <f t="shared" si="147"/>
        <v>11</v>
      </c>
      <c r="H142" s="151">
        <f t="shared" si="147"/>
        <v>11</v>
      </c>
      <c r="I142" s="151"/>
      <c r="J142" s="151">
        <f t="shared" ref="J142:L145" si="148">+J148+J154</f>
        <v>42</v>
      </c>
      <c r="K142" s="151">
        <f t="shared" si="148"/>
        <v>19</v>
      </c>
      <c r="L142" s="151">
        <f t="shared" si="148"/>
        <v>23</v>
      </c>
      <c r="M142" s="151"/>
      <c r="N142" s="151">
        <f t="shared" ref="N142:P145" si="149">+N148+N154</f>
        <v>32</v>
      </c>
      <c r="O142" s="151">
        <f t="shared" si="149"/>
        <v>17</v>
      </c>
      <c r="P142" s="151">
        <f t="shared" si="149"/>
        <v>15</v>
      </c>
      <c r="Q142" s="151"/>
      <c r="R142" s="151">
        <f t="shared" ref="R142:T145" si="150">+R148+R154</f>
        <v>47</v>
      </c>
      <c r="S142" s="151">
        <f t="shared" si="150"/>
        <v>23</v>
      </c>
      <c r="T142" s="151">
        <f t="shared" si="150"/>
        <v>24</v>
      </c>
      <c r="U142" s="151"/>
      <c r="V142" s="151">
        <f t="shared" ref="V142:X145" si="151">+V148+V154</f>
        <v>19</v>
      </c>
      <c r="W142" s="151">
        <f t="shared" si="151"/>
        <v>12</v>
      </c>
      <c r="X142" s="151">
        <f t="shared" si="151"/>
        <v>7</v>
      </c>
      <c r="Y142" s="151"/>
      <c r="Z142" s="151">
        <f t="shared" ref="Z142:AB145" si="152">+Z148+Z154</f>
        <v>45</v>
      </c>
      <c r="AA142" s="151">
        <f t="shared" si="152"/>
        <v>23</v>
      </c>
      <c r="AB142" s="151">
        <f t="shared" si="152"/>
        <v>22</v>
      </c>
    </row>
    <row r="143" spans="1:34" ht="15" customHeight="1" x14ac:dyDescent="0.25">
      <c r="A143" s="115" t="s">
        <v>73</v>
      </c>
      <c r="B143" s="114">
        <f t="shared" si="146"/>
        <v>164</v>
      </c>
      <c r="C143" s="114">
        <f t="shared" si="146"/>
        <v>84</v>
      </c>
      <c r="D143" s="114">
        <f t="shared" si="146"/>
        <v>80</v>
      </c>
      <c r="E143" s="114"/>
      <c r="F143" s="114">
        <f t="shared" si="147"/>
        <v>15</v>
      </c>
      <c r="G143" s="114">
        <f t="shared" si="147"/>
        <v>8</v>
      </c>
      <c r="H143" s="114">
        <f t="shared" si="147"/>
        <v>7</v>
      </c>
      <c r="I143" s="114"/>
      <c r="J143" s="114">
        <f t="shared" si="148"/>
        <v>36</v>
      </c>
      <c r="K143" s="114">
        <f t="shared" si="148"/>
        <v>16</v>
      </c>
      <c r="L143" s="114">
        <f t="shared" si="148"/>
        <v>20</v>
      </c>
      <c r="M143" s="114"/>
      <c r="N143" s="114">
        <f t="shared" si="149"/>
        <v>28</v>
      </c>
      <c r="O143" s="114">
        <f t="shared" si="149"/>
        <v>15</v>
      </c>
      <c r="P143" s="114">
        <f t="shared" si="149"/>
        <v>13</v>
      </c>
      <c r="Q143" s="114"/>
      <c r="R143" s="114">
        <f t="shared" si="150"/>
        <v>32</v>
      </c>
      <c r="S143" s="114">
        <f t="shared" si="150"/>
        <v>17</v>
      </c>
      <c r="T143" s="114">
        <f t="shared" si="150"/>
        <v>15</v>
      </c>
      <c r="U143" s="114"/>
      <c r="V143" s="114">
        <f t="shared" si="151"/>
        <v>12</v>
      </c>
      <c r="W143" s="114">
        <f t="shared" si="151"/>
        <v>8</v>
      </c>
      <c r="X143" s="114">
        <f t="shared" si="151"/>
        <v>4</v>
      </c>
      <c r="Y143" s="114"/>
      <c r="Z143" s="114">
        <f t="shared" si="152"/>
        <v>41</v>
      </c>
      <c r="AA143" s="114">
        <f t="shared" si="152"/>
        <v>20</v>
      </c>
      <c r="AB143" s="114">
        <f t="shared" si="152"/>
        <v>21</v>
      </c>
    </row>
    <row r="144" spans="1:34" ht="15" customHeight="1" x14ac:dyDescent="0.25">
      <c r="A144" s="115" t="s">
        <v>74</v>
      </c>
      <c r="B144" s="114">
        <f t="shared" si="146"/>
        <v>36</v>
      </c>
      <c r="C144" s="114">
        <f t="shared" si="146"/>
        <v>15</v>
      </c>
      <c r="D144" s="114">
        <f t="shared" si="146"/>
        <v>21</v>
      </c>
      <c r="E144" s="114"/>
      <c r="F144" s="114">
        <f t="shared" si="147"/>
        <v>7</v>
      </c>
      <c r="G144" s="114">
        <f t="shared" si="147"/>
        <v>3</v>
      </c>
      <c r="H144" s="114">
        <f t="shared" si="147"/>
        <v>4</v>
      </c>
      <c r="I144" s="114"/>
      <c r="J144" s="114">
        <f t="shared" si="148"/>
        <v>4</v>
      </c>
      <c r="K144" s="114">
        <f t="shared" si="148"/>
        <v>1</v>
      </c>
      <c r="L144" s="114">
        <f t="shared" si="148"/>
        <v>3</v>
      </c>
      <c r="M144" s="114"/>
      <c r="N144" s="114">
        <f t="shared" si="149"/>
        <v>4</v>
      </c>
      <c r="O144" s="114">
        <f t="shared" si="149"/>
        <v>2</v>
      </c>
      <c r="P144" s="114">
        <f t="shared" si="149"/>
        <v>2</v>
      </c>
      <c r="Q144" s="114"/>
      <c r="R144" s="114">
        <f t="shared" si="150"/>
        <v>14</v>
      </c>
      <c r="S144" s="114">
        <f t="shared" si="150"/>
        <v>6</v>
      </c>
      <c r="T144" s="114">
        <f t="shared" si="150"/>
        <v>8</v>
      </c>
      <c r="U144" s="114"/>
      <c r="V144" s="114">
        <f t="shared" si="151"/>
        <v>6</v>
      </c>
      <c r="W144" s="114">
        <f t="shared" si="151"/>
        <v>3</v>
      </c>
      <c r="X144" s="114">
        <f t="shared" si="151"/>
        <v>3</v>
      </c>
      <c r="Y144" s="114"/>
      <c r="Z144" s="114">
        <f t="shared" si="152"/>
        <v>1</v>
      </c>
      <c r="AA144" s="114">
        <f t="shared" si="152"/>
        <v>0</v>
      </c>
      <c r="AB144" s="114">
        <f t="shared" si="152"/>
        <v>1</v>
      </c>
    </row>
    <row r="145" spans="1:28" ht="15" customHeight="1" x14ac:dyDescent="0.25">
      <c r="A145" s="115" t="s">
        <v>245</v>
      </c>
      <c r="B145" s="114">
        <f t="shared" si="146"/>
        <v>7</v>
      </c>
      <c r="C145" s="114">
        <f t="shared" si="146"/>
        <v>6</v>
      </c>
      <c r="D145" s="114">
        <f t="shared" si="146"/>
        <v>1</v>
      </c>
      <c r="E145" s="114"/>
      <c r="F145" s="114">
        <f t="shared" si="147"/>
        <v>0</v>
      </c>
      <c r="G145" s="114">
        <f t="shared" si="147"/>
        <v>0</v>
      </c>
      <c r="H145" s="114">
        <f t="shared" si="147"/>
        <v>0</v>
      </c>
      <c r="I145" s="114"/>
      <c r="J145" s="114">
        <f t="shared" si="148"/>
        <v>2</v>
      </c>
      <c r="K145" s="114">
        <f t="shared" si="148"/>
        <v>2</v>
      </c>
      <c r="L145" s="114">
        <f t="shared" si="148"/>
        <v>0</v>
      </c>
      <c r="M145" s="114"/>
      <c r="N145" s="114">
        <f t="shared" si="149"/>
        <v>0</v>
      </c>
      <c r="O145" s="114">
        <f t="shared" si="149"/>
        <v>0</v>
      </c>
      <c r="P145" s="114">
        <f t="shared" si="149"/>
        <v>0</v>
      </c>
      <c r="Q145" s="114"/>
      <c r="R145" s="114">
        <f t="shared" si="150"/>
        <v>1</v>
      </c>
      <c r="S145" s="114">
        <f t="shared" si="150"/>
        <v>0</v>
      </c>
      <c r="T145" s="114">
        <f t="shared" si="150"/>
        <v>1</v>
      </c>
      <c r="U145" s="114"/>
      <c r="V145" s="114">
        <f t="shared" si="151"/>
        <v>1</v>
      </c>
      <c r="W145" s="114">
        <f t="shared" si="151"/>
        <v>1</v>
      </c>
      <c r="X145" s="114">
        <f t="shared" si="151"/>
        <v>0</v>
      </c>
      <c r="Y145" s="114"/>
      <c r="Z145" s="114">
        <f t="shared" si="152"/>
        <v>3</v>
      </c>
      <c r="AA145" s="114">
        <f t="shared" si="152"/>
        <v>3</v>
      </c>
      <c r="AB145" s="114">
        <f t="shared" si="152"/>
        <v>0</v>
      </c>
    </row>
    <row r="146" spans="1:28" ht="15" customHeight="1" x14ac:dyDescent="0.25">
      <c r="A146" s="111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</row>
    <row r="147" spans="1:28" ht="15" customHeight="1" x14ac:dyDescent="0.25">
      <c r="A147" s="135" t="s">
        <v>419</v>
      </c>
      <c r="B147" s="116"/>
      <c r="C147" s="116"/>
      <c r="D147" s="116"/>
      <c r="E147" s="117"/>
      <c r="F147" s="116"/>
      <c r="G147" s="116"/>
      <c r="H147" s="116"/>
      <c r="I147" s="117"/>
      <c r="J147" s="116"/>
      <c r="K147" s="116"/>
      <c r="L147" s="116"/>
      <c r="M147" s="117"/>
      <c r="N147" s="116"/>
      <c r="O147" s="116"/>
      <c r="P147" s="116"/>
      <c r="Q147" s="117"/>
      <c r="R147" s="116"/>
      <c r="S147" s="116"/>
      <c r="T147" s="116"/>
      <c r="U147" s="117"/>
      <c r="V147" s="116"/>
      <c r="W147" s="116"/>
      <c r="X147" s="116"/>
      <c r="Y147" s="117"/>
      <c r="Z147" s="116"/>
      <c r="AA147" s="116"/>
      <c r="AB147" s="116"/>
    </row>
    <row r="148" spans="1:28" ht="15" customHeight="1" x14ac:dyDescent="0.2">
      <c r="A148" s="136" t="s">
        <v>19</v>
      </c>
      <c r="B148" s="260">
        <f>+B149+B150+B151</f>
        <v>156</v>
      </c>
      <c r="C148" s="260">
        <f t="shared" ref="C148" si="153">+C149+C150+C151</f>
        <v>80</v>
      </c>
      <c r="D148" s="260">
        <f t="shared" ref="D148" si="154">+D149+D150+D151</f>
        <v>76</v>
      </c>
      <c r="E148" s="260"/>
      <c r="F148" s="260">
        <f>+F149+F150+F151</f>
        <v>14</v>
      </c>
      <c r="G148" s="260">
        <f t="shared" ref="G148" si="155">+G149+G150+G151</f>
        <v>9</v>
      </c>
      <c r="H148" s="260">
        <f t="shared" ref="H148" si="156">+H149+H150+H151</f>
        <v>5</v>
      </c>
      <c r="I148" s="260"/>
      <c r="J148" s="260">
        <f>+J149+J150+J151</f>
        <v>27</v>
      </c>
      <c r="K148" s="260">
        <f t="shared" ref="K148" si="157">+K149+K150+K151</f>
        <v>13</v>
      </c>
      <c r="L148" s="260">
        <f t="shared" ref="L148" si="158">+L149+L150+L151</f>
        <v>14</v>
      </c>
      <c r="M148" s="260"/>
      <c r="N148" s="260">
        <f>+N149+N150+N151</f>
        <v>25</v>
      </c>
      <c r="O148" s="260">
        <f t="shared" ref="O148" si="159">+O149+O150+O151</f>
        <v>12</v>
      </c>
      <c r="P148" s="260">
        <f t="shared" ref="P148" si="160">+P149+P150+P151</f>
        <v>13</v>
      </c>
      <c r="Q148" s="260"/>
      <c r="R148" s="260">
        <f>+R149+R150+R151</f>
        <v>41</v>
      </c>
      <c r="S148" s="260">
        <f t="shared" ref="S148" si="161">+S149+S150+S151</f>
        <v>20</v>
      </c>
      <c r="T148" s="260">
        <f t="shared" ref="T148" si="162">+T149+T150+T151</f>
        <v>21</v>
      </c>
      <c r="U148" s="260"/>
      <c r="V148" s="260">
        <f>+V149+V150+V151</f>
        <v>14</v>
      </c>
      <c r="W148" s="260">
        <f t="shared" ref="W148" si="163">+W149+W150+W151</f>
        <v>8</v>
      </c>
      <c r="X148" s="260">
        <f t="shared" ref="X148" si="164">+X149+X150+X151</f>
        <v>6</v>
      </c>
      <c r="Y148" s="260"/>
      <c r="Z148" s="260">
        <f>+Z149+Z150+Z151</f>
        <v>35</v>
      </c>
      <c r="AA148" s="260">
        <f t="shared" ref="AA148" si="165">+AA149+AA150+AA151</f>
        <v>18</v>
      </c>
      <c r="AB148" s="260">
        <f t="shared" ref="AB148" si="166">+AB149+AB150+AB151</f>
        <v>17</v>
      </c>
    </row>
    <row r="149" spans="1:28" ht="15" customHeight="1" x14ac:dyDescent="0.2">
      <c r="A149" s="115" t="s">
        <v>73</v>
      </c>
      <c r="B149" s="261">
        <v>114</v>
      </c>
      <c r="C149" s="261">
        <v>59</v>
      </c>
      <c r="D149" s="261">
        <v>55</v>
      </c>
      <c r="E149" s="261"/>
      <c r="F149" s="261">
        <v>8</v>
      </c>
      <c r="G149" s="261">
        <v>6</v>
      </c>
      <c r="H149" s="261">
        <v>2</v>
      </c>
      <c r="I149" s="261"/>
      <c r="J149" s="261">
        <v>21</v>
      </c>
      <c r="K149" s="261">
        <v>10</v>
      </c>
      <c r="L149" s="261">
        <v>11</v>
      </c>
      <c r="M149" s="261"/>
      <c r="N149" s="261">
        <v>21</v>
      </c>
      <c r="O149" s="261">
        <v>10</v>
      </c>
      <c r="P149" s="261">
        <v>11</v>
      </c>
      <c r="Q149" s="261"/>
      <c r="R149" s="261">
        <v>26</v>
      </c>
      <c r="S149" s="261">
        <v>14</v>
      </c>
      <c r="T149" s="261">
        <v>12</v>
      </c>
      <c r="U149" s="261"/>
      <c r="V149" s="261">
        <v>7</v>
      </c>
      <c r="W149" s="261">
        <v>4</v>
      </c>
      <c r="X149" s="261">
        <v>3</v>
      </c>
      <c r="Y149" s="261"/>
      <c r="Z149" s="261">
        <v>31</v>
      </c>
      <c r="AA149" s="261">
        <v>15</v>
      </c>
      <c r="AB149" s="261">
        <v>16</v>
      </c>
    </row>
    <row r="150" spans="1:28" ht="15" customHeight="1" x14ac:dyDescent="0.2">
      <c r="A150" s="115" t="s">
        <v>74</v>
      </c>
      <c r="B150" s="261">
        <v>35</v>
      </c>
      <c r="C150" s="261">
        <v>15</v>
      </c>
      <c r="D150" s="261">
        <v>20</v>
      </c>
      <c r="E150" s="261"/>
      <c r="F150" s="261">
        <v>6</v>
      </c>
      <c r="G150" s="261">
        <v>3</v>
      </c>
      <c r="H150" s="261">
        <v>3</v>
      </c>
      <c r="I150" s="261"/>
      <c r="J150" s="261">
        <v>4</v>
      </c>
      <c r="K150" s="261">
        <v>1</v>
      </c>
      <c r="L150" s="261">
        <v>3</v>
      </c>
      <c r="M150" s="261"/>
      <c r="N150" s="261">
        <v>4</v>
      </c>
      <c r="O150" s="261">
        <v>2</v>
      </c>
      <c r="P150" s="261">
        <v>2</v>
      </c>
      <c r="Q150" s="261"/>
      <c r="R150" s="261">
        <v>14</v>
      </c>
      <c r="S150" s="261">
        <v>6</v>
      </c>
      <c r="T150" s="261">
        <v>8</v>
      </c>
      <c r="U150" s="261"/>
      <c r="V150" s="261">
        <v>6</v>
      </c>
      <c r="W150" s="261">
        <v>3</v>
      </c>
      <c r="X150" s="261">
        <v>3</v>
      </c>
      <c r="Y150" s="261"/>
      <c r="Z150" s="261">
        <v>1</v>
      </c>
      <c r="AA150" s="261">
        <v>0</v>
      </c>
      <c r="AB150" s="261">
        <v>1</v>
      </c>
    </row>
    <row r="151" spans="1:28" ht="15" customHeight="1" x14ac:dyDescent="0.2">
      <c r="A151" s="115" t="s">
        <v>245</v>
      </c>
      <c r="B151" s="261">
        <v>7</v>
      </c>
      <c r="C151" s="261">
        <v>6</v>
      </c>
      <c r="D151" s="261">
        <v>1</v>
      </c>
      <c r="E151" s="261"/>
      <c r="F151" s="261">
        <v>0</v>
      </c>
      <c r="G151" s="261">
        <v>0</v>
      </c>
      <c r="H151" s="261">
        <v>0</v>
      </c>
      <c r="I151" s="261"/>
      <c r="J151" s="261">
        <v>2</v>
      </c>
      <c r="K151" s="261">
        <v>2</v>
      </c>
      <c r="L151" s="261">
        <v>0</v>
      </c>
      <c r="M151" s="261"/>
      <c r="N151" s="261">
        <v>0</v>
      </c>
      <c r="O151" s="261">
        <v>0</v>
      </c>
      <c r="P151" s="261">
        <v>0</v>
      </c>
      <c r="Q151" s="261"/>
      <c r="R151" s="261">
        <v>1</v>
      </c>
      <c r="S151" s="261">
        <v>0</v>
      </c>
      <c r="T151" s="261">
        <v>1</v>
      </c>
      <c r="U151" s="261"/>
      <c r="V151" s="261">
        <v>1</v>
      </c>
      <c r="W151" s="261">
        <v>1</v>
      </c>
      <c r="X151" s="261">
        <v>0</v>
      </c>
      <c r="Y151" s="261"/>
      <c r="Z151" s="261">
        <v>3</v>
      </c>
      <c r="AA151" s="261">
        <v>3</v>
      </c>
      <c r="AB151" s="261">
        <v>0</v>
      </c>
    </row>
    <row r="152" spans="1:28" ht="15" customHeight="1" x14ac:dyDescent="0.2">
      <c r="A152" s="115"/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</row>
    <row r="153" spans="1:28" ht="15" customHeight="1" x14ac:dyDescent="0.2">
      <c r="A153" s="124" t="s">
        <v>420</v>
      </c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  <c r="R153" s="261"/>
      <c r="S153" s="261"/>
      <c r="T153" s="261"/>
      <c r="U153" s="261"/>
      <c r="V153" s="261"/>
      <c r="W153" s="261"/>
      <c r="X153" s="261"/>
      <c r="Y153" s="261"/>
      <c r="Z153" s="261"/>
      <c r="AA153" s="261"/>
      <c r="AB153" s="261"/>
    </row>
    <row r="154" spans="1:28" ht="15" customHeight="1" x14ac:dyDescent="0.2">
      <c r="A154" s="136" t="s">
        <v>19</v>
      </c>
      <c r="B154" s="260">
        <f>+B155+B156+B157</f>
        <v>51</v>
      </c>
      <c r="C154" s="260">
        <f t="shared" ref="C154" si="167">+C155+C156+C157</f>
        <v>25</v>
      </c>
      <c r="D154" s="260">
        <f t="shared" ref="D154" si="168">+D155+D156+D157</f>
        <v>26</v>
      </c>
      <c r="E154" s="260"/>
      <c r="F154" s="260">
        <f>+F155+F156+F157</f>
        <v>8</v>
      </c>
      <c r="G154" s="260">
        <f t="shared" ref="G154" si="169">+G155+G156+G157</f>
        <v>2</v>
      </c>
      <c r="H154" s="260">
        <f t="shared" ref="H154" si="170">+H155+H156+H157</f>
        <v>6</v>
      </c>
      <c r="I154" s="260"/>
      <c r="J154" s="260">
        <f>+J155+J156+J157</f>
        <v>15</v>
      </c>
      <c r="K154" s="260">
        <f t="shared" ref="K154" si="171">+K155+K156+K157</f>
        <v>6</v>
      </c>
      <c r="L154" s="260">
        <f t="shared" ref="L154" si="172">+L155+L156+L157</f>
        <v>9</v>
      </c>
      <c r="M154" s="260"/>
      <c r="N154" s="260">
        <f>+N155+N156+N157</f>
        <v>7</v>
      </c>
      <c r="O154" s="260">
        <f t="shared" ref="O154" si="173">+O155+O156+O157</f>
        <v>5</v>
      </c>
      <c r="P154" s="260">
        <f t="shared" ref="P154" si="174">+P155+P156+P157</f>
        <v>2</v>
      </c>
      <c r="Q154" s="260"/>
      <c r="R154" s="260">
        <f>+R155+R156+R157</f>
        <v>6</v>
      </c>
      <c r="S154" s="260">
        <f t="shared" ref="S154" si="175">+S155+S156+S157</f>
        <v>3</v>
      </c>
      <c r="T154" s="260">
        <f t="shared" ref="T154" si="176">+T155+T156+T157</f>
        <v>3</v>
      </c>
      <c r="U154" s="260"/>
      <c r="V154" s="260">
        <f>+V155+V156+V157</f>
        <v>5</v>
      </c>
      <c r="W154" s="260">
        <f t="shared" ref="W154" si="177">+W155+W156+W157</f>
        <v>4</v>
      </c>
      <c r="X154" s="260">
        <f t="shared" ref="X154" si="178">+X155+X156+X157</f>
        <v>1</v>
      </c>
      <c r="Y154" s="260"/>
      <c r="Z154" s="260">
        <f>+Z155+Z156+Z157</f>
        <v>10</v>
      </c>
      <c r="AA154" s="260">
        <f t="shared" ref="AA154" si="179">+AA155+AA156+AA157</f>
        <v>5</v>
      </c>
      <c r="AB154" s="260">
        <f t="shared" ref="AB154" si="180">+AB155+AB156+AB157</f>
        <v>5</v>
      </c>
    </row>
    <row r="155" spans="1:28" ht="15" customHeight="1" x14ac:dyDescent="0.2">
      <c r="A155" s="115" t="s">
        <v>73</v>
      </c>
      <c r="B155" s="261">
        <v>50</v>
      </c>
      <c r="C155" s="261">
        <v>25</v>
      </c>
      <c r="D155" s="261">
        <v>25</v>
      </c>
      <c r="E155" s="261"/>
      <c r="F155" s="261">
        <v>7</v>
      </c>
      <c r="G155" s="261">
        <v>2</v>
      </c>
      <c r="H155" s="261">
        <v>5</v>
      </c>
      <c r="I155" s="261"/>
      <c r="J155" s="261">
        <v>15</v>
      </c>
      <c r="K155" s="261">
        <v>6</v>
      </c>
      <c r="L155" s="261">
        <v>9</v>
      </c>
      <c r="M155" s="261"/>
      <c r="N155" s="261">
        <v>7</v>
      </c>
      <c r="O155" s="261">
        <v>5</v>
      </c>
      <c r="P155" s="261">
        <v>2</v>
      </c>
      <c r="Q155" s="261"/>
      <c r="R155" s="261">
        <v>6</v>
      </c>
      <c r="S155" s="261">
        <v>3</v>
      </c>
      <c r="T155" s="261">
        <v>3</v>
      </c>
      <c r="U155" s="261"/>
      <c r="V155" s="261">
        <v>5</v>
      </c>
      <c r="W155" s="261">
        <v>4</v>
      </c>
      <c r="X155" s="261">
        <v>1</v>
      </c>
      <c r="Y155" s="261"/>
      <c r="Z155" s="261">
        <v>10</v>
      </c>
      <c r="AA155" s="261">
        <v>5</v>
      </c>
      <c r="AB155" s="261">
        <v>5</v>
      </c>
    </row>
    <row r="156" spans="1:28" ht="15" customHeight="1" x14ac:dyDescent="0.2">
      <c r="A156" s="115" t="s">
        <v>74</v>
      </c>
      <c r="B156" s="261">
        <v>1</v>
      </c>
      <c r="C156" s="261">
        <v>0</v>
      </c>
      <c r="D156" s="261">
        <v>1</v>
      </c>
      <c r="E156" s="261"/>
      <c r="F156" s="261">
        <v>1</v>
      </c>
      <c r="G156" s="261">
        <v>0</v>
      </c>
      <c r="H156" s="261">
        <v>1</v>
      </c>
      <c r="I156" s="261"/>
      <c r="J156" s="261">
        <v>0</v>
      </c>
      <c r="K156" s="261">
        <v>0</v>
      </c>
      <c r="L156" s="261">
        <v>0</v>
      </c>
      <c r="M156" s="261"/>
      <c r="N156" s="261">
        <v>0</v>
      </c>
      <c r="O156" s="261">
        <v>0</v>
      </c>
      <c r="P156" s="261">
        <v>0</v>
      </c>
      <c r="Q156" s="261"/>
      <c r="R156" s="261">
        <v>0</v>
      </c>
      <c r="S156" s="261">
        <v>0</v>
      </c>
      <c r="T156" s="261">
        <v>0</v>
      </c>
      <c r="U156" s="261"/>
      <c r="V156" s="261">
        <v>0</v>
      </c>
      <c r="W156" s="261">
        <v>0</v>
      </c>
      <c r="X156" s="261">
        <v>0</v>
      </c>
      <c r="Y156" s="261"/>
      <c r="Z156" s="261">
        <v>0</v>
      </c>
      <c r="AA156" s="261">
        <v>0</v>
      </c>
      <c r="AB156" s="261">
        <v>0</v>
      </c>
    </row>
    <row r="157" spans="1:28" ht="15" customHeight="1" x14ac:dyDescent="0.25">
      <c r="A157" s="115" t="s">
        <v>245</v>
      </c>
      <c r="B157" s="118">
        <v>0</v>
      </c>
      <c r="C157" s="118">
        <v>0</v>
      </c>
      <c r="D157" s="118">
        <v>0</v>
      </c>
      <c r="E157" s="118"/>
      <c r="F157" s="118">
        <v>0</v>
      </c>
      <c r="G157" s="118">
        <v>0</v>
      </c>
      <c r="H157" s="118">
        <v>0</v>
      </c>
      <c r="I157" s="118"/>
      <c r="J157" s="118">
        <v>0</v>
      </c>
      <c r="K157" s="118">
        <v>0</v>
      </c>
      <c r="L157" s="118">
        <v>0</v>
      </c>
      <c r="M157" s="118"/>
      <c r="N157" s="118">
        <v>0</v>
      </c>
      <c r="O157" s="118">
        <v>0</v>
      </c>
      <c r="P157" s="118">
        <v>0</v>
      </c>
      <c r="Q157" s="118"/>
      <c r="R157" s="118">
        <v>0</v>
      </c>
      <c r="S157" s="118">
        <v>0</v>
      </c>
      <c r="T157" s="118">
        <v>0</v>
      </c>
      <c r="U157" s="118"/>
      <c r="V157" s="118">
        <v>0</v>
      </c>
      <c r="W157" s="118">
        <v>0</v>
      </c>
      <c r="X157" s="118">
        <v>0</v>
      </c>
      <c r="Y157" s="118"/>
      <c r="Z157" s="118">
        <v>0</v>
      </c>
      <c r="AA157" s="118">
        <v>0</v>
      </c>
      <c r="AB157" s="118">
        <v>0</v>
      </c>
    </row>
    <row r="158" spans="1:28" ht="15" customHeight="1" x14ac:dyDescent="0.25">
      <c r="A158" s="115"/>
    </row>
    <row r="159" spans="1:28" ht="15" customHeight="1" x14ac:dyDescent="0.25">
      <c r="A159" s="383" t="s">
        <v>422</v>
      </c>
      <c r="B159" s="383"/>
      <c r="C159" s="383"/>
      <c r="D159" s="383"/>
      <c r="E159" s="383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83"/>
      <c r="Z159" s="383"/>
      <c r="AA159" s="383"/>
      <c r="AB159" s="383"/>
    </row>
    <row r="160" spans="1:28" ht="15" customHeight="1" x14ac:dyDescent="0.25">
      <c r="A160" s="111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</row>
    <row r="161" spans="1:28" ht="15" customHeight="1" x14ac:dyDescent="0.25">
      <c r="A161" s="112" t="s">
        <v>19</v>
      </c>
      <c r="B161" s="173">
        <f t="shared" ref="B161:D164" si="181">+B142/(B142+B40+B91)*100</f>
        <v>4.4800540203615208E-2</v>
      </c>
      <c r="C161" s="173">
        <f t="shared" si="181"/>
        <v>4.4186526055321529E-2</v>
      </c>
      <c r="D161" s="173">
        <f t="shared" si="181"/>
        <v>4.5450697133486914E-2</v>
      </c>
      <c r="E161" s="173"/>
      <c r="F161" s="173">
        <f t="shared" ref="F161:H164" si="182">+F142/(F142+F40+F91)*100</f>
        <v>3.0636401615373905E-2</v>
      </c>
      <c r="G161" s="173">
        <f t="shared" si="182"/>
        <v>2.9822421038362478E-2</v>
      </c>
      <c r="H161" s="173">
        <f t="shared" si="182"/>
        <v>3.1496062992125984E-2</v>
      </c>
      <c r="I161" s="173"/>
      <c r="J161" s="173">
        <f t="shared" ref="J161:L164" si="183">+J142/(J142+J40+J91)*100</f>
        <v>4.764876056497816E-2</v>
      </c>
      <c r="K161" s="173">
        <f t="shared" si="183"/>
        <v>4.1629236870357793E-2</v>
      </c>
      <c r="L161" s="173">
        <f t="shared" si="183"/>
        <v>5.4112554112554112E-2</v>
      </c>
      <c r="M161" s="173"/>
      <c r="N161" s="173">
        <f t="shared" ref="N161:P164" si="184">+N142/(N142+N40+N91)*100</f>
        <v>4.0333253507102436E-2</v>
      </c>
      <c r="O161" s="173">
        <f t="shared" si="184"/>
        <v>4.1827620992544841E-2</v>
      </c>
      <c r="P161" s="173">
        <f t="shared" si="184"/>
        <v>3.8763696506098823E-2</v>
      </c>
      <c r="Q161" s="173"/>
      <c r="R161" s="173">
        <f t="shared" ref="R161:T164" si="185">+R142/(R142+R40+R91)*100</f>
        <v>6.3884735625934483E-2</v>
      </c>
      <c r="S161" s="173">
        <f t="shared" si="185"/>
        <v>6.0614046646461986E-2</v>
      </c>
      <c r="T161" s="173">
        <f t="shared" si="185"/>
        <v>6.7368421052631577E-2</v>
      </c>
      <c r="U161" s="173"/>
      <c r="V161" s="173">
        <f t="shared" ref="V161:X164" si="186">+V142/(V142+V40+V91)*100</f>
        <v>2.5462342535513268E-2</v>
      </c>
      <c r="W161" s="173">
        <f t="shared" si="186"/>
        <v>3.1222355206327729E-2</v>
      </c>
      <c r="X161" s="173">
        <f t="shared" si="186"/>
        <v>1.9344497872105234E-2</v>
      </c>
      <c r="Y161" s="173"/>
      <c r="Z161" s="173">
        <f t="shared" ref="Z161:AB164" si="187">+Z142/(Z142+Z40+Z91)*100</f>
        <v>6.0350839547234594E-2</v>
      </c>
      <c r="AA161" s="173">
        <f t="shared" si="187"/>
        <v>6.0397573593130437E-2</v>
      </c>
      <c r="AB161" s="173">
        <f t="shared" si="187"/>
        <v>6.0302058492996746E-2</v>
      </c>
    </row>
    <row r="162" spans="1:28" ht="15" customHeight="1" x14ac:dyDescent="0.25">
      <c r="A162" s="107" t="s">
        <v>73</v>
      </c>
      <c r="B162" s="125">
        <f t="shared" si="181"/>
        <v>3.9087078383892311E-2</v>
      </c>
      <c r="C162" s="125">
        <f t="shared" si="181"/>
        <v>3.8866396761133605E-2</v>
      </c>
      <c r="D162" s="125">
        <f t="shared" si="181"/>
        <v>3.9321507389985792E-2</v>
      </c>
      <c r="E162" s="125"/>
      <c r="F162" s="125">
        <f t="shared" si="182"/>
        <v>2.3196474135931337E-2</v>
      </c>
      <c r="G162" s="125">
        <f t="shared" si="182"/>
        <v>2.4024745487852488E-2</v>
      </c>
      <c r="H162" s="125">
        <f t="shared" si="182"/>
        <v>2.2317158706880062E-2</v>
      </c>
      <c r="I162" s="125"/>
      <c r="J162" s="125">
        <f t="shared" si="183"/>
        <v>4.456438315466317E-2</v>
      </c>
      <c r="K162" s="125">
        <f t="shared" si="183"/>
        <v>3.8203481292232756E-2</v>
      </c>
      <c r="L162" s="125">
        <f t="shared" si="183"/>
        <v>5.14125600884296E-2</v>
      </c>
      <c r="M162" s="125"/>
      <c r="N162" s="125">
        <f t="shared" si="184"/>
        <v>3.8812342324859306E-2</v>
      </c>
      <c r="O162" s="125">
        <f t="shared" si="184"/>
        <v>4.05449237755433E-2</v>
      </c>
      <c r="P162" s="125">
        <f t="shared" si="184"/>
        <v>3.6988561998520457E-2</v>
      </c>
      <c r="Q162" s="125"/>
      <c r="R162" s="125">
        <f t="shared" si="185"/>
        <v>4.7864781990875779E-2</v>
      </c>
      <c r="S162" s="125">
        <f t="shared" si="185"/>
        <v>4.9172740946430642E-2</v>
      </c>
      <c r="T162" s="125">
        <f t="shared" si="185"/>
        <v>4.6464083263637206E-2</v>
      </c>
      <c r="U162" s="125"/>
      <c r="V162" s="125">
        <f t="shared" si="186"/>
        <v>1.775410563692854E-2</v>
      </c>
      <c r="W162" s="125">
        <f t="shared" si="186"/>
        <v>2.2973981965424158E-2</v>
      </c>
      <c r="X162" s="125">
        <f t="shared" si="186"/>
        <v>1.220703125E-2</v>
      </c>
      <c r="Y162" s="125"/>
      <c r="Z162" s="125">
        <f t="shared" si="187"/>
        <v>6.0702970003849457E-2</v>
      </c>
      <c r="AA162" s="125">
        <f t="shared" si="187"/>
        <v>5.7878744031254523E-2</v>
      </c>
      <c r="AB162" s="125">
        <f t="shared" si="187"/>
        <v>6.3661442386394637E-2</v>
      </c>
    </row>
    <row r="163" spans="1:28" ht="15" customHeight="1" x14ac:dyDescent="0.25">
      <c r="A163" s="107" t="s">
        <v>74</v>
      </c>
      <c r="B163" s="125">
        <f t="shared" si="181"/>
        <v>9.6187244502631788E-2</v>
      </c>
      <c r="C163" s="125">
        <f t="shared" si="181"/>
        <v>7.8230937728173577E-2</v>
      </c>
      <c r="D163" s="125">
        <f t="shared" si="181"/>
        <v>0.11504958089081246</v>
      </c>
      <c r="E163" s="125"/>
      <c r="F163" s="125">
        <f t="shared" si="182"/>
        <v>0.1098556183301946</v>
      </c>
      <c r="G163" s="125">
        <f t="shared" si="182"/>
        <v>9.2735703245749618E-2</v>
      </c>
      <c r="H163" s="125">
        <f t="shared" si="182"/>
        <v>0.12751036021676759</v>
      </c>
      <c r="I163" s="125"/>
      <c r="J163" s="125">
        <f t="shared" si="183"/>
        <v>6.1106018942865874E-2</v>
      </c>
      <c r="K163" s="125">
        <f t="shared" si="183"/>
        <v>2.9682398337785694E-2</v>
      </c>
      <c r="L163" s="125">
        <f t="shared" si="183"/>
        <v>9.442870632672333E-2</v>
      </c>
      <c r="M163" s="125"/>
      <c r="N163" s="125">
        <f t="shared" si="184"/>
        <v>6.3603116552711086E-2</v>
      </c>
      <c r="O163" s="125">
        <f t="shared" si="184"/>
        <v>6.2092517851598882E-2</v>
      </c>
      <c r="P163" s="125">
        <f t="shared" si="184"/>
        <v>6.51890482398957E-2</v>
      </c>
      <c r="Q163" s="125"/>
      <c r="R163" s="125">
        <f t="shared" si="185"/>
        <v>0.23696682464454977</v>
      </c>
      <c r="S163" s="125">
        <f t="shared" si="185"/>
        <v>0.19887305270135897</v>
      </c>
      <c r="T163" s="125">
        <f t="shared" si="185"/>
        <v>0.27672085783465927</v>
      </c>
      <c r="U163" s="125"/>
      <c r="V163" s="125">
        <f t="shared" si="186"/>
        <v>9.688357823348942E-2</v>
      </c>
      <c r="W163" s="125">
        <f t="shared" si="186"/>
        <v>9.3283582089552231E-2</v>
      </c>
      <c r="X163" s="125">
        <f t="shared" si="186"/>
        <v>0.10077258985555929</v>
      </c>
      <c r="Y163" s="125"/>
      <c r="Z163" s="125">
        <f t="shared" si="187"/>
        <v>1.6342539630658605E-2</v>
      </c>
      <c r="AA163" s="125">
        <f t="shared" si="187"/>
        <v>0</v>
      </c>
      <c r="AB163" s="125">
        <f t="shared" si="187"/>
        <v>3.3300033300033297E-2</v>
      </c>
    </row>
    <row r="164" spans="1:28" ht="15" customHeight="1" x14ac:dyDescent="0.25">
      <c r="A164" s="107" t="s">
        <v>245</v>
      </c>
      <c r="B164" s="125">
        <f t="shared" si="181"/>
        <v>0.13875123885034688</v>
      </c>
      <c r="C164" s="125">
        <f t="shared" si="181"/>
        <v>0.25751072961373389</v>
      </c>
      <c r="D164" s="125">
        <f t="shared" si="181"/>
        <v>3.6832412523020254E-2</v>
      </c>
      <c r="E164" s="125"/>
      <c r="F164" s="125">
        <f t="shared" si="182"/>
        <v>0</v>
      </c>
      <c r="G164" s="125">
        <f t="shared" si="182"/>
        <v>0</v>
      </c>
      <c r="H164" s="125">
        <f t="shared" si="182"/>
        <v>0</v>
      </c>
      <c r="I164" s="125"/>
      <c r="J164" s="125">
        <f t="shared" si="183"/>
        <v>0.24479804161566704</v>
      </c>
      <c r="K164" s="125">
        <f t="shared" si="183"/>
        <v>0.51150895140664965</v>
      </c>
      <c r="L164" s="125">
        <f t="shared" si="183"/>
        <v>0</v>
      </c>
      <c r="M164" s="125"/>
      <c r="N164" s="125">
        <f t="shared" si="184"/>
        <v>0</v>
      </c>
      <c r="O164" s="125">
        <f t="shared" si="184"/>
        <v>0</v>
      </c>
      <c r="P164" s="125">
        <f t="shared" si="184"/>
        <v>0</v>
      </c>
      <c r="Q164" s="125"/>
      <c r="R164" s="125">
        <f t="shared" si="185"/>
        <v>0.12391573729863693</v>
      </c>
      <c r="S164" s="125">
        <f t="shared" si="185"/>
        <v>0</v>
      </c>
      <c r="T164" s="125">
        <f t="shared" si="185"/>
        <v>0.22172949002217296</v>
      </c>
      <c r="U164" s="125"/>
      <c r="V164" s="125">
        <f t="shared" si="186"/>
        <v>0.11947431302270012</v>
      </c>
      <c r="W164" s="125">
        <f t="shared" si="186"/>
        <v>0.25252525252525254</v>
      </c>
      <c r="X164" s="125">
        <f t="shared" si="186"/>
        <v>0</v>
      </c>
      <c r="Y164" s="125"/>
      <c r="Z164" s="125">
        <f t="shared" si="187"/>
        <v>0.33222591362126247</v>
      </c>
      <c r="AA164" s="125">
        <f t="shared" si="187"/>
        <v>0.73170731707317083</v>
      </c>
      <c r="AB164" s="125">
        <f t="shared" si="187"/>
        <v>0</v>
      </c>
    </row>
    <row r="165" spans="1:28" ht="15" customHeight="1" x14ac:dyDescent="0.25">
      <c r="A165" s="126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</row>
    <row r="166" spans="1:28" ht="15" customHeight="1" x14ac:dyDescent="0.25">
      <c r="A166" s="112" t="s">
        <v>419</v>
      </c>
      <c r="B166" s="127"/>
      <c r="C166" s="127"/>
      <c r="D166" s="127"/>
      <c r="E166" s="128"/>
      <c r="F166" s="127"/>
      <c r="G166" s="127"/>
      <c r="H166" s="127"/>
      <c r="I166" s="128"/>
      <c r="J166" s="127"/>
      <c r="K166" s="127"/>
      <c r="L166" s="127"/>
      <c r="M166" s="128"/>
      <c r="N166" s="127"/>
      <c r="O166" s="127"/>
      <c r="P166" s="127"/>
      <c r="Q166" s="128"/>
      <c r="R166" s="127"/>
      <c r="S166" s="127"/>
      <c r="T166" s="127"/>
      <c r="U166" s="128"/>
      <c r="V166" s="127"/>
      <c r="W166" s="127"/>
      <c r="X166" s="127"/>
      <c r="Y166" s="128"/>
      <c r="Z166" s="127"/>
      <c r="AA166" s="127"/>
      <c r="AB166" s="127"/>
    </row>
    <row r="167" spans="1:28" ht="15" customHeight="1" x14ac:dyDescent="0.25">
      <c r="A167" s="137" t="s">
        <v>19</v>
      </c>
      <c r="B167" s="173">
        <f t="shared" ref="B167:D170" si="188">+B148/(B148+B46+B97)*100</f>
        <v>4.8137748017403642E-2</v>
      </c>
      <c r="C167" s="173">
        <f t="shared" si="188"/>
        <v>4.815476942894463E-2</v>
      </c>
      <c r="D167" s="173">
        <f t="shared" si="188"/>
        <v>4.8119843737139019E-2</v>
      </c>
      <c r="E167" s="173"/>
      <c r="F167" s="173">
        <f t="shared" ref="F167:H170" si="189">+F148/(F148+F46+F97)*100</f>
        <v>2.7964205816554809E-2</v>
      </c>
      <c r="G167" s="173">
        <f t="shared" si="189"/>
        <v>3.5094560343146813E-2</v>
      </c>
      <c r="H167" s="173">
        <f t="shared" si="189"/>
        <v>2.0475858962283468E-2</v>
      </c>
      <c r="I167" s="173"/>
      <c r="J167" s="173">
        <f t="shared" ref="J167:L170" si="190">+J148/(J148+J46+J97)*100</f>
        <v>4.3866062289808452E-2</v>
      </c>
      <c r="K167" s="173">
        <f t="shared" si="190"/>
        <v>4.1027583159755097E-2</v>
      </c>
      <c r="L167" s="173">
        <f t="shared" si="190"/>
        <v>4.6877615938389419E-2</v>
      </c>
      <c r="M167" s="173"/>
      <c r="N167" s="173">
        <f t="shared" ref="N167:P170" si="191">+N148/(N148+N46+N97)*100</f>
        <v>4.5327628095876996E-2</v>
      </c>
      <c r="O167" s="173">
        <f t="shared" si="191"/>
        <v>4.2440318302387273E-2</v>
      </c>
      <c r="P167" s="173">
        <f t="shared" si="191"/>
        <v>4.8364894527326167E-2</v>
      </c>
      <c r="Q167" s="173"/>
      <c r="R167" s="173">
        <f t="shared" ref="R167:T170" si="192">+R148/(R148+R46+R97)*100</f>
        <v>7.9289872169254871E-2</v>
      </c>
      <c r="S167" s="173">
        <f t="shared" si="192"/>
        <v>7.5261533830059457E-2</v>
      </c>
      <c r="T167" s="173">
        <f t="shared" si="192"/>
        <v>8.3548836284066036E-2</v>
      </c>
      <c r="U167" s="173"/>
      <c r="V167" s="173">
        <f t="shared" ref="V167:X170" si="193">+V148/(V148+V46+V97)*100</f>
        <v>2.6472034186741294E-2</v>
      </c>
      <c r="W167" s="173">
        <f t="shared" si="193"/>
        <v>2.9522473983319805E-2</v>
      </c>
      <c r="X167" s="173">
        <f t="shared" si="193"/>
        <v>2.3266635644485809E-2</v>
      </c>
      <c r="Y167" s="173"/>
      <c r="Z167" s="173">
        <f t="shared" ref="Z167:AB170" si="194">+Z148/(Z148+Z46+Z97)*100</f>
        <v>6.6406101772094259E-2</v>
      </c>
      <c r="AA167" s="173">
        <f t="shared" si="194"/>
        <v>6.7031616579153172E-2</v>
      </c>
      <c r="AB167" s="173">
        <f t="shared" si="194"/>
        <v>6.5756391908095776E-2</v>
      </c>
    </row>
    <row r="168" spans="1:28" ht="15" customHeight="1" x14ac:dyDescent="0.25">
      <c r="A168" s="107" t="s">
        <v>73</v>
      </c>
      <c r="B168" s="125">
        <f t="shared" si="188"/>
        <v>4.0191509014884962E-2</v>
      </c>
      <c r="C168" s="125">
        <f t="shared" si="188"/>
        <v>4.0506676736123029E-2</v>
      </c>
      <c r="D168" s="125">
        <f t="shared" si="188"/>
        <v>3.9858827280830803E-2</v>
      </c>
      <c r="E168" s="129"/>
      <c r="F168" s="125">
        <f t="shared" si="189"/>
        <v>1.8488987496822203E-2</v>
      </c>
      <c r="G168" s="125">
        <f t="shared" si="189"/>
        <v>2.7000270002700028E-2</v>
      </c>
      <c r="H168" s="125">
        <f t="shared" si="189"/>
        <v>9.502541929966267E-3</v>
      </c>
      <c r="I168" s="129"/>
      <c r="J168" s="125">
        <f t="shared" si="190"/>
        <v>3.8499615003849963E-2</v>
      </c>
      <c r="K168" s="125">
        <f t="shared" si="190"/>
        <v>3.5564407141332952E-2</v>
      </c>
      <c r="L168" s="125">
        <f t="shared" si="190"/>
        <v>4.16225215680339E-2</v>
      </c>
      <c r="M168" s="129"/>
      <c r="N168" s="125">
        <f t="shared" si="191"/>
        <v>4.3479161059235182E-2</v>
      </c>
      <c r="O168" s="125">
        <f t="shared" si="191"/>
        <v>4.0322580645161289E-2</v>
      </c>
      <c r="P168" s="125">
        <f t="shared" si="191"/>
        <v>4.6810502574577639E-2</v>
      </c>
      <c r="Q168" s="129"/>
      <c r="R168" s="125">
        <f t="shared" si="192"/>
        <v>5.7373612551581091E-2</v>
      </c>
      <c r="S168" s="125">
        <f t="shared" si="192"/>
        <v>5.9934072520227755E-2</v>
      </c>
      <c r="T168" s="125">
        <f t="shared" si="192"/>
        <v>5.4649785955005012E-2</v>
      </c>
      <c r="U168" s="129"/>
      <c r="V168" s="125">
        <f t="shared" si="193"/>
        <v>1.5153155103366164E-2</v>
      </c>
      <c r="W168" s="125">
        <f t="shared" si="193"/>
        <v>1.690974424011837E-2</v>
      </c>
      <c r="X168" s="125">
        <f t="shared" si="193"/>
        <v>1.3309671694764862E-2</v>
      </c>
      <c r="Y168" s="129"/>
      <c r="Z168" s="125">
        <f t="shared" si="194"/>
        <v>6.7367872044506255E-2</v>
      </c>
      <c r="AA168" s="125">
        <f t="shared" si="194"/>
        <v>6.3827071188460066E-2</v>
      </c>
      <c r="AB168" s="125">
        <f t="shared" si="194"/>
        <v>7.1063735287586055E-2</v>
      </c>
    </row>
    <row r="169" spans="1:28" ht="15" customHeight="1" x14ac:dyDescent="0.25">
      <c r="A169" s="107" t="s">
        <v>74</v>
      </c>
      <c r="B169" s="125">
        <f t="shared" si="188"/>
        <v>9.8917559279880177E-2</v>
      </c>
      <c r="C169" s="125">
        <f t="shared" si="188"/>
        <v>8.2662845806238283E-2</v>
      </c>
      <c r="D169" s="125">
        <f t="shared" si="188"/>
        <v>0.11602947148575739</v>
      </c>
      <c r="E169" s="129"/>
      <c r="F169" s="125">
        <f t="shared" si="189"/>
        <v>9.9634672866157417E-2</v>
      </c>
      <c r="G169" s="125">
        <f t="shared" si="189"/>
        <v>9.765625E-2</v>
      </c>
      <c r="H169" s="125">
        <f t="shared" si="189"/>
        <v>0.10169491525423729</v>
      </c>
      <c r="I169" s="129"/>
      <c r="J169" s="125">
        <f t="shared" si="190"/>
        <v>6.464124111182934E-2</v>
      </c>
      <c r="K169" s="125">
        <f t="shared" si="190"/>
        <v>3.147623544224111E-2</v>
      </c>
      <c r="L169" s="125">
        <f t="shared" si="190"/>
        <v>9.9634672866157417E-2</v>
      </c>
      <c r="M169" s="129"/>
      <c r="N169" s="125">
        <f t="shared" si="191"/>
        <v>6.726080376660501E-2</v>
      </c>
      <c r="O169" s="125">
        <f t="shared" si="191"/>
        <v>6.5595277140045913E-2</v>
      </c>
      <c r="P169" s="125">
        <f t="shared" si="191"/>
        <v>6.901311249137336E-2</v>
      </c>
      <c r="Q169" s="129"/>
      <c r="R169" s="125">
        <f t="shared" si="192"/>
        <v>0.25067144136078784</v>
      </c>
      <c r="S169" s="125">
        <f t="shared" si="192"/>
        <v>0.20986358866736621</v>
      </c>
      <c r="T169" s="125">
        <f t="shared" si="192"/>
        <v>0.29347028613352899</v>
      </c>
      <c r="U169" s="129"/>
      <c r="V169" s="125">
        <f t="shared" si="193"/>
        <v>0.10249402118209772</v>
      </c>
      <c r="W169" s="125">
        <f t="shared" si="193"/>
        <v>9.8457499179520847E-2</v>
      </c>
      <c r="X169" s="125">
        <f t="shared" si="193"/>
        <v>0.10687566797292483</v>
      </c>
      <c r="Y169" s="129"/>
      <c r="Z169" s="125">
        <f t="shared" si="194"/>
        <v>1.7280110592707794E-2</v>
      </c>
      <c r="AA169" s="125">
        <f t="shared" si="194"/>
        <v>0</v>
      </c>
      <c r="AB169" s="125">
        <f t="shared" si="194"/>
        <v>3.5149384885764502E-2</v>
      </c>
    </row>
    <row r="170" spans="1:28" ht="15" customHeight="1" x14ac:dyDescent="0.25">
      <c r="A170" s="107" t="s">
        <v>245</v>
      </c>
      <c r="B170" s="125">
        <f t="shared" si="188"/>
        <v>0.13875123885034688</v>
      </c>
      <c r="C170" s="125">
        <f t="shared" si="188"/>
        <v>0.25751072961373389</v>
      </c>
      <c r="D170" s="125">
        <f t="shared" si="188"/>
        <v>3.6832412523020254E-2</v>
      </c>
      <c r="E170" s="129"/>
      <c r="F170" s="125">
        <f t="shared" si="189"/>
        <v>0</v>
      </c>
      <c r="G170" s="125">
        <f t="shared" si="189"/>
        <v>0</v>
      </c>
      <c r="H170" s="125">
        <f t="shared" si="189"/>
        <v>0</v>
      </c>
      <c r="I170" s="129"/>
      <c r="J170" s="125">
        <f t="shared" si="190"/>
        <v>0.24479804161566704</v>
      </c>
      <c r="K170" s="125">
        <f t="shared" si="190"/>
        <v>0.51150895140664965</v>
      </c>
      <c r="L170" s="125">
        <f t="shared" si="190"/>
        <v>0</v>
      </c>
      <c r="M170" s="129"/>
      <c r="N170" s="125">
        <f t="shared" si="191"/>
        <v>0</v>
      </c>
      <c r="O170" s="125">
        <f t="shared" si="191"/>
        <v>0</v>
      </c>
      <c r="P170" s="125">
        <f t="shared" si="191"/>
        <v>0</v>
      </c>
      <c r="Q170" s="129"/>
      <c r="R170" s="125">
        <f t="shared" si="192"/>
        <v>0.12391573729863693</v>
      </c>
      <c r="S170" s="125">
        <f t="shared" si="192"/>
        <v>0</v>
      </c>
      <c r="T170" s="125">
        <f t="shared" si="192"/>
        <v>0.22172949002217296</v>
      </c>
      <c r="U170" s="129"/>
      <c r="V170" s="125">
        <f t="shared" si="193"/>
        <v>0.11947431302270012</v>
      </c>
      <c r="W170" s="125">
        <f t="shared" si="193"/>
        <v>0.25252525252525254</v>
      </c>
      <c r="X170" s="125">
        <f t="shared" si="193"/>
        <v>0</v>
      </c>
      <c r="Y170" s="129"/>
      <c r="Z170" s="125">
        <f t="shared" si="194"/>
        <v>0.33222591362126247</v>
      </c>
      <c r="AA170" s="125">
        <f t="shared" si="194"/>
        <v>0.73170731707317083</v>
      </c>
      <c r="AB170" s="125">
        <f t="shared" si="194"/>
        <v>0</v>
      </c>
    </row>
    <row r="171" spans="1:28" ht="15" customHeigh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</row>
    <row r="172" spans="1:28" ht="15" customHeight="1" x14ac:dyDescent="0.25">
      <c r="A172" s="138" t="s">
        <v>420</v>
      </c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</row>
    <row r="173" spans="1:28" ht="15" customHeight="1" x14ac:dyDescent="0.25">
      <c r="A173" s="139" t="s">
        <v>19</v>
      </c>
      <c r="B173" s="173">
        <f t="shared" ref="B173:D175" si="195">+B154/(B154+B52+B103)*100</f>
        <v>3.6962414297931553E-2</v>
      </c>
      <c r="C173" s="173">
        <f t="shared" si="195"/>
        <v>3.496601303532966E-2</v>
      </c>
      <c r="D173" s="173">
        <f t="shared" si="195"/>
        <v>3.9109506618531888E-2</v>
      </c>
      <c r="E173" s="173"/>
      <c r="F173" s="173">
        <f t="shared" ref="F173:H175" si="196">+F154/(F154+F52+F103)*100</f>
        <v>3.6788374873539961E-2</v>
      </c>
      <c r="G173" s="173">
        <f t="shared" si="196"/>
        <v>1.7793594306049824E-2</v>
      </c>
      <c r="H173" s="173">
        <f t="shared" si="196"/>
        <v>5.7110222729868647E-2</v>
      </c>
      <c r="I173" s="173"/>
      <c r="J173" s="173">
        <f t="shared" ref="J173:L175" si="197">+J154/(J154+J52+J103)*100</f>
        <v>5.6403700082725425E-2</v>
      </c>
      <c r="K173" s="173">
        <f t="shared" si="197"/>
        <v>4.2995342171264779E-2</v>
      </c>
      <c r="L173" s="173">
        <f t="shared" si="197"/>
        <v>7.1208165202943263E-2</v>
      </c>
      <c r="M173" s="173"/>
      <c r="N173" s="173">
        <f t="shared" ref="N173:P175" si="198">+N154/(N154+N52+N103)*100</f>
        <v>2.8943560057887119E-2</v>
      </c>
      <c r="O173" s="173">
        <f t="shared" si="198"/>
        <v>4.0426908150064687E-2</v>
      </c>
      <c r="P173" s="173">
        <f t="shared" si="198"/>
        <v>1.6924769400016925E-2</v>
      </c>
      <c r="Q173" s="173"/>
      <c r="R173" s="173">
        <f t="shared" ref="R173:T175" si="199">+R154/(R154+R52+R103)*100</f>
        <v>2.7446136956223409E-2</v>
      </c>
      <c r="S173" s="173">
        <f t="shared" si="199"/>
        <v>2.6382903878286873E-2</v>
      </c>
      <c r="T173" s="173">
        <f t="shared" si="199"/>
        <v>2.8598665395614873E-2</v>
      </c>
      <c r="U173" s="173"/>
      <c r="V173" s="173">
        <f t="shared" ref="V173:X175" si="200">+V154/(V154+V52+V103)*100</f>
        <v>2.3005429281310389E-2</v>
      </c>
      <c r="W173" s="173">
        <f t="shared" si="200"/>
        <v>3.5285815102328866E-2</v>
      </c>
      <c r="X173" s="173">
        <f t="shared" si="200"/>
        <v>9.6172340834775917E-3</v>
      </c>
      <c r="Y173" s="173"/>
      <c r="Z173" s="173">
        <f t="shared" ref="Z173:AB175" si="201">+Z154/(Z154+Z52+Z103)*100</f>
        <v>4.5749839875560437E-2</v>
      </c>
      <c r="AA173" s="173">
        <f t="shared" si="201"/>
        <v>4.4531528322052011E-2</v>
      </c>
      <c r="AB173" s="173">
        <f t="shared" si="201"/>
        <v>4.7036688617121354E-2</v>
      </c>
    </row>
    <row r="174" spans="1:28" ht="15" customHeight="1" x14ac:dyDescent="0.25">
      <c r="A174" s="107" t="s">
        <v>73</v>
      </c>
      <c r="B174" s="125">
        <f t="shared" si="195"/>
        <v>3.6782556240528487E-2</v>
      </c>
      <c r="C174" s="125">
        <f t="shared" si="195"/>
        <v>3.547608911593586E-2</v>
      </c>
      <c r="D174" s="125">
        <f t="shared" si="195"/>
        <v>3.8188928265917146E-2</v>
      </c>
      <c r="E174" s="129"/>
      <c r="F174" s="125">
        <f t="shared" si="196"/>
        <v>3.2716395587960363E-2</v>
      </c>
      <c r="G174" s="125">
        <f t="shared" si="196"/>
        <v>1.8055430170623814E-2</v>
      </c>
      <c r="H174" s="125">
        <f t="shared" si="196"/>
        <v>4.845430758794457E-2</v>
      </c>
      <c r="I174" s="129"/>
      <c r="J174" s="125">
        <f t="shared" si="197"/>
        <v>5.7173349595974997E-2</v>
      </c>
      <c r="K174" s="125">
        <f t="shared" si="197"/>
        <v>4.3595146407033353E-2</v>
      </c>
      <c r="L174" s="125">
        <f t="shared" si="197"/>
        <v>7.2155856650364794E-2</v>
      </c>
      <c r="M174" s="129"/>
      <c r="N174" s="125">
        <f t="shared" si="198"/>
        <v>2.9358721637377849E-2</v>
      </c>
      <c r="O174" s="125">
        <f t="shared" si="198"/>
        <v>4.0997048212528697E-2</v>
      </c>
      <c r="P174" s="125">
        <f t="shared" si="198"/>
        <v>1.7171803897999483E-2</v>
      </c>
      <c r="Q174" s="129"/>
      <c r="R174" s="125">
        <f t="shared" si="199"/>
        <v>2.7857739808710189E-2</v>
      </c>
      <c r="S174" s="125">
        <f t="shared" si="199"/>
        <v>2.6754659769909928E-2</v>
      </c>
      <c r="T174" s="125">
        <f t="shared" si="199"/>
        <v>2.9055690072639227E-2</v>
      </c>
      <c r="U174" s="129"/>
      <c r="V174" s="125">
        <f t="shared" si="200"/>
        <v>2.3369946249123627E-2</v>
      </c>
      <c r="W174" s="125">
        <f t="shared" si="200"/>
        <v>3.5819826273842573E-2</v>
      </c>
      <c r="X174" s="125">
        <f t="shared" si="200"/>
        <v>9.7770825185764555E-3</v>
      </c>
      <c r="Y174" s="129"/>
      <c r="Z174" s="125">
        <f t="shared" si="201"/>
        <v>4.6455449224194E-2</v>
      </c>
      <c r="AA174" s="125">
        <f t="shared" si="201"/>
        <v>4.5232495024425542E-2</v>
      </c>
      <c r="AB174" s="125">
        <f t="shared" si="201"/>
        <v>4.7746371275783045E-2</v>
      </c>
    </row>
    <row r="175" spans="1:28" ht="15" customHeight="1" x14ac:dyDescent="0.25">
      <c r="A175" s="107" t="s">
        <v>74</v>
      </c>
      <c r="B175" s="125">
        <f t="shared" si="195"/>
        <v>4.8923679060665359E-2</v>
      </c>
      <c r="C175" s="125">
        <f t="shared" si="195"/>
        <v>0</v>
      </c>
      <c r="D175" s="125">
        <f t="shared" si="195"/>
        <v>9.8425196850393692E-2</v>
      </c>
      <c r="E175" s="129"/>
      <c r="F175" s="125">
        <f t="shared" si="196"/>
        <v>0.2857142857142857</v>
      </c>
      <c r="G175" s="125">
        <f t="shared" si="196"/>
        <v>0</v>
      </c>
      <c r="H175" s="125">
        <f t="shared" si="196"/>
        <v>0.53475935828876997</v>
      </c>
      <c r="I175" s="129"/>
      <c r="J175" s="125">
        <f t="shared" si="197"/>
        <v>0</v>
      </c>
      <c r="K175" s="125">
        <f t="shared" si="197"/>
        <v>0</v>
      </c>
      <c r="L175" s="125">
        <f t="shared" si="197"/>
        <v>0</v>
      </c>
      <c r="M175" s="129"/>
      <c r="N175" s="125">
        <f t="shared" si="198"/>
        <v>0</v>
      </c>
      <c r="O175" s="125">
        <f t="shared" si="198"/>
        <v>0</v>
      </c>
      <c r="P175" s="125">
        <f t="shared" si="198"/>
        <v>0</v>
      </c>
      <c r="Q175" s="129"/>
      <c r="R175" s="125">
        <f t="shared" si="199"/>
        <v>0</v>
      </c>
      <c r="S175" s="125">
        <f t="shared" si="199"/>
        <v>0</v>
      </c>
      <c r="T175" s="125">
        <f t="shared" si="199"/>
        <v>0</v>
      </c>
      <c r="U175" s="129"/>
      <c r="V175" s="125">
        <f t="shared" si="200"/>
        <v>0</v>
      </c>
      <c r="W175" s="125">
        <f t="shared" si="200"/>
        <v>0</v>
      </c>
      <c r="X175" s="125">
        <f t="shared" si="200"/>
        <v>0</v>
      </c>
      <c r="Y175" s="129"/>
      <c r="Z175" s="125">
        <f t="shared" si="201"/>
        <v>0</v>
      </c>
      <c r="AA175" s="125">
        <f t="shared" si="201"/>
        <v>0</v>
      </c>
      <c r="AB175" s="125">
        <f t="shared" si="201"/>
        <v>0</v>
      </c>
    </row>
    <row r="176" spans="1:28" ht="15" customHeight="1" thickBot="1" x14ac:dyDescent="0.3">
      <c r="A176" s="122" t="s">
        <v>245</v>
      </c>
      <c r="B176" s="131" t="s">
        <v>61</v>
      </c>
      <c r="C176" s="131" t="s">
        <v>61</v>
      </c>
      <c r="D176" s="131" t="s">
        <v>61</v>
      </c>
      <c r="E176" s="132"/>
      <c r="F176" s="131" t="s">
        <v>61</v>
      </c>
      <c r="G176" s="131" t="s">
        <v>61</v>
      </c>
      <c r="H176" s="131" t="s">
        <v>61</v>
      </c>
      <c r="I176" s="132"/>
      <c r="J176" s="131" t="s">
        <v>61</v>
      </c>
      <c r="K176" s="131" t="s">
        <v>61</v>
      </c>
      <c r="L176" s="131" t="s">
        <v>61</v>
      </c>
      <c r="M176" s="132"/>
      <c r="N176" s="131" t="s">
        <v>61</v>
      </c>
      <c r="O176" s="131" t="s">
        <v>61</v>
      </c>
      <c r="P176" s="131" t="s">
        <v>61</v>
      </c>
      <c r="Q176" s="132"/>
      <c r="R176" s="131" t="s">
        <v>61</v>
      </c>
      <c r="S176" s="131" t="s">
        <v>61</v>
      </c>
      <c r="T176" s="131" t="s">
        <v>61</v>
      </c>
      <c r="U176" s="132"/>
      <c r="V176" s="131" t="s">
        <v>61</v>
      </c>
      <c r="W176" s="131" t="s">
        <v>61</v>
      </c>
      <c r="X176" s="131" t="s">
        <v>61</v>
      </c>
      <c r="Y176" s="132"/>
      <c r="Z176" s="131" t="s">
        <v>61</v>
      </c>
      <c r="AA176" s="131" t="s">
        <v>61</v>
      </c>
      <c r="AB176" s="131" t="s">
        <v>61</v>
      </c>
    </row>
    <row r="177" spans="1:28" ht="15" customHeight="1" x14ac:dyDescent="0.25">
      <c r="A177" s="388" t="s">
        <v>238</v>
      </c>
      <c r="B177" s="388"/>
      <c r="C177" s="388"/>
      <c r="D177" s="388"/>
      <c r="E177" s="388"/>
      <c r="F177" s="388"/>
      <c r="G177" s="388"/>
      <c r="H177" s="388"/>
      <c r="I177" s="388"/>
      <c r="J177" s="388"/>
      <c r="K177" s="388"/>
      <c r="L177" s="388"/>
      <c r="M177" s="388"/>
      <c r="N177" s="388"/>
      <c r="O177" s="388"/>
      <c r="P177" s="388"/>
      <c r="Q177" s="388"/>
      <c r="R177" s="388"/>
      <c r="S177" s="388"/>
      <c r="T177" s="388"/>
      <c r="U177" s="388"/>
      <c r="V177" s="388"/>
      <c r="W177" s="388"/>
      <c r="X177" s="388"/>
      <c r="Y177" s="388"/>
      <c r="Z177" s="388"/>
      <c r="AA177" s="388"/>
      <c r="AB177" s="388"/>
    </row>
    <row r="178" spans="1:28" ht="15" customHeight="1" x14ac:dyDescent="0.25">
      <c r="A178" s="389" t="s">
        <v>224</v>
      </c>
      <c r="B178" s="389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389"/>
      <c r="R178" s="389"/>
      <c r="S178" s="389"/>
      <c r="T178" s="389"/>
      <c r="U178" s="389"/>
      <c r="V178" s="389"/>
      <c r="W178" s="389"/>
      <c r="X178" s="389"/>
      <c r="Y178" s="389"/>
      <c r="Z178" s="389"/>
      <c r="AA178" s="389"/>
      <c r="AB178" s="389"/>
    </row>
  </sheetData>
  <mergeCells count="70">
    <mergeCell ref="A80:AB80"/>
    <mergeCell ref="A30:AB30"/>
    <mergeCell ref="A31:AB31"/>
    <mergeCell ref="A32:AB32"/>
    <mergeCell ref="A35:A36"/>
    <mergeCell ref="A75:AB75"/>
    <mergeCell ref="A76:AB76"/>
    <mergeCell ref="A134:AB134"/>
    <mergeCell ref="A82:AB82"/>
    <mergeCell ref="A83:AB83"/>
    <mergeCell ref="A84:AB84"/>
    <mergeCell ref="A131:AB131"/>
    <mergeCell ref="A132:AB132"/>
    <mergeCell ref="A133:AB133"/>
    <mergeCell ref="A86:A87"/>
    <mergeCell ref="A126:AB126"/>
    <mergeCell ref="A127:AB127"/>
    <mergeCell ref="A1:AB1"/>
    <mergeCell ref="A2:AB2"/>
    <mergeCell ref="A3:AB3"/>
    <mergeCell ref="A4:AB4"/>
    <mergeCell ref="A5:AB5"/>
    <mergeCell ref="A177:AB177"/>
    <mergeCell ref="A178:AB178"/>
    <mergeCell ref="B7:D7"/>
    <mergeCell ref="F7:H7"/>
    <mergeCell ref="J7:L7"/>
    <mergeCell ref="N7:P7"/>
    <mergeCell ref="R7:T7"/>
    <mergeCell ref="V7:X7"/>
    <mergeCell ref="Z7:AB7"/>
    <mergeCell ref="B35:D35"/>
    <mergeCell ref="F35:H35"/>
    <mergeCell ref="J35:L35"/>
    <mergeCell ref="N35:P35"/>
    <mergeCell ref="R35:T35"/>
    <mergeCell ref="V35:X35"/>
    <mergeCell ref="A137:A138"/>
    <mergeCell ref="A159:AB159"/>
    <mergeCell ref="Z35:AB35"/>
    <mergeCell ref="B86:D86"/>
    <mergeCell ref="F86:H86"/>
    <mergeCell ref="J86:L86"/>
    <mergeCell ref="N86:P86"/>
    <mergeCell ref="R86:T86"/>
    <mergeCell ref="V86:X86"/>
    <mergeCell ref="Z86:AB86"/>
    <mergeCell ref="A38:AB38"/>
    <mergeCell ref="A57:AB57"/>
    <mergeCell ref="V137:X137"/>
    <mergeCell ref="Z137:AB137"/>
    <mergeCell ref="A89:AB89"/>
    <mergeCell ref="A108:AB108"/>
    <mergeCell ref="A81:AB81"/>
    <mergeCell ref="AD2:AE3"/>
    <mergeCell ref="AD30:AE31"/>
    <mergeCell ref="AD81:AE82"/>
    <mergeCell ref="AD132:AE133"/>
    <mergeCell ref="A140:AB140"/>
    <mergeCell ref="A135:AB135"/>
    <mergeCell ref="B137:D137"/>
    <mergeCell ref="F137:H137"/>
    <mergeCell ref="J137:L137"/>
    <mergeCell ref="N137:P137"/>
    <mergeCell ref="R137:T137"/>
    <mergeCell ref="A33:AB33"/>
    <mergeCell ref="A7:A8"/>
    <mergeCell ref="A26:AB26"/>
    <mergeCell ref="A27:AB27"/>
    <mergeCell ref="A29:AB29"/>
  </mergeCells>
  <hyperlinks>
    <hyperlink ref="AD2" r:id="rId1" location="INDICE!A1"/>
    <hyperlink ref="AD2:AE3" location="INDICE!A1" display="INDICE"/>
    <hyperlink ref="AD30" r:id="rId2" location="INDICE!A1"/>
    <hyperlink ref="AD30:AE31" location="INDICE!A1" display="INDICE"/>
    <hyperlink ref="AD81" r:id="rId3" location="INDICE!A1"/>
    <hyperlink ref="AD81:AE82" location="INDICE!A1" display="INDICE"/>
    <hyperlink ref="AD132" r:id="rId4" location="INDICE!A1"/>
    <hyperlink ref="AD132:AE13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5"/>
  <headerFooter alignWithMargins="0"/>
  <rowBreaks count="3" manualBreakCount="3">
    <brk id="28" max="16383" man="1"/>
    <brk id="79" max="16383" man="1"/>
    <brk id="13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F41"/>
  <sheetViews>
    <sheetView zoomScaleNormal="100" workbookViewId="0">
      <selection activeCell="AD2" sqref="AD2:AE3"/>
    </sheetView>
  </sheetViews>
  <sheetFormatPr baseColWidth="10" defaultRowHeight="15" customHeight="1" x14ac:dyDescent="0.25"/>
  <cols>
    <col min="1" max="1" width="17.7109375" style="123" customWidth="1"/>
    <col min="2" max="4" width="7.7109375" style="123" customWidth="1"/>
    <col min="5" max="5" width="1.42578125" style="123" customWidth="1"/>
    <col min="6" max="8" width="7.7109375" style="123" customWidth="1"/>
    <col min="9" max="9" width="1.42578125" style="123" customWidth="1"/>
    <col min="10" max="12" width="7.7109375" style="123" customWidth="1"/>
    <col min="13" max="13" width="1.85546875" style="123" customWidth="1"/>
    <col min="14" max="16" width="7.7109375" style="123" customWidth="1"/>
    <col min="17" max="17" width="1.5703125" style="123" customWidth="1"/>
    <col min="18" max="20" width="7.7109375" style="123" customWidth="1"/>
    <col min="21" max="21" width="1.140625" style="123" customWidth="1"/>
    <col min="22" max="24" width="7.7109375" style="123" customWidth="1"/>
    <col min="25" max="25" width="1.42578125" style="123" customWidth="1"/>
    <col min="26" max="28" width="7.7109375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5">
      <c r="A1" s="384" t="s">
        <v>247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29"/>
      <c r="AD1"/>
      <c r="AE1"/>
      <c r="AF1" s="46"/>
    </row>
    <row r="2" spans="1:32" ht="15" customHeight="1" x14ac:dyDescent="0.2">
      <c r="A2" s="384" t="s">
        <v>18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29"/>
      <c r="AD2" s="372" t="s">
        <v>317</v>
      </c>
      <c r="AE2" s="372"/>
      <c r="AF2" s="41"/>
    </row>
    <row r="3" spans="1:32" ht="15" customHeight="1" x14ac:dyDescent="0.2">
      <c r="A3" s="384" t="s">
        <v>236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0"/>
      <c r="AD3" s="372"/>
      <c r="AE3" s="372"/>
      <c r="AF3" s="41"/>
    </row>
    <row r="4" spans="1:32" ht="15" customHeight="1" x14ac:dyDescent="0.25">
      <c r="A4" s="384" t="s">
        <v>246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41"/>
      <c r="AD4" s="41"/>
      <c r="AE4" s="41"/>
      <c r="AF4" s="41"/>
    </row>
    <row r="5" spans="1:32" ht="15" customHeight="1" x14ac:dyDescent="0.25">
      <c r="A5" s="384" t="s">
        <v>230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</row>
    <row r="6" spans="1:32" ht="15" customHeight="1" x14ac:dyDescent="0.25">
      <c r="A6" s="384" t="s">
        <v>481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91" t="s">
        <v>242</v>
      </c>
      <c r="B8" s="385" t="s">
        <v>19</v>
      </c>
      <c r="C8" s="385" t="s">
        <v>243</v>
      </c>
      <c r="D8" s="385"/>
      <c r="E8" s="108"/>
      <c r="F8" s="385" t="s">
        <v>64</v>
      </c>
      <c r="G8" s="385"/>
      <c r="H8" s="385"/>
      <c r="I8" s="108"/>
      <c r="J8" s="385" t="s">
        <v>65</v>
      </c>
      <c r="K8" s="385"/>
      <c r="L8" s="385"/>
      <c r="M8" s="108"/>
      <c r="N8" s="385" t="s">
        <v>66</v>
      </c>
      <c r="O8" s="385"/>
      <c r="P8" s="385"/>
      <c r="Q8" s="108"/>
      <c r="R8" s="385" t="s">
        <v>67</v>
      </c>
      <c r="S8" s="385"/>
      <c r="T8" s="385"/>
      <c r="U8" s="108"/>
      <c r="V8" s="385" t="s">
        <v>68</v>
      </c>
      <c r="W8" s="385"/>
      <c r="X8" s="385"/>
      <c r="Y8" s="108"/>
      <c r="Z8" s="385" t="s">
        <v>69</v>
      </c>
      <c r="AA8" s="385"/>
      <c r="AB8" s="385"/>
    </row>
    <row r="9" spans="1:32" ht="15" customHeight="1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SUM(B13:B39)</f>
        <v>462048</v>
      </c>
      <c r="C11" s="152">
        <f>SUM(C13:C39)</f>
        <v>237629</v>
      </c>
      <c r="D11" s="152">
        <f>SUM(D13:D39)</f>
        <v>224419</v>
      </c>
      <c r="E11" s="152"/>
      <c r="F11" s="152">
        <f>SUM(F13:F39)</f>
        <v>71810</v>
      </c>
      <c r="G11" s="152">
        <f>SUM(G13:G39)</f>
        <v>36885</v>
      </c>
      <c r="H11" s="152">
        <f>SUM(H13:H39)</f>
        <v>34925</v>
      </c>
      <c r="I11" s="152"/>
      <c r="J11" s="152">
        <f>SUM(J13:J39)</f>
        <v>88145</v>
      </c>
      <c r="K11" s="152">
        <f>SUM(K13:K39)</f>
        <v>45641</v>
      </c>
      <c r="L11" s="152">
        <f>SUM(L13:L39)</f>
        <v>42504</v>
      </c>
      <c r="M11" s="152"/>
      <c r="N11" s="152">
        <f>SUM(N13:N39)</f>
        <v>79339</v>
      </c>
      <c r="O11" s="152">
        <f>SUM(O13:O39)</f>
        <v>40643</v>
      </c>
      <c r="P11" s="152">
        <f>SUM(P13:P39)</f>
        <v>38696</v>
      </c>
      <c r="Q11" s="152"/>
      <c r="R11" s="152">
        <f>SUM(R13:R39)</f>
        <v>73570</v>
      </c>
      <c r="S11" s="152">
        <f>SUM(S13:S39)</f>
        <v>37945</v>
      </c>
      <c r="T11" s="152">
        <f>SUM(T13:T39)</f>
        <v>35625</v>
      </c>
      <c r="U11" s="152"/>
      <c r="V11" s="152">
        <f>SUM(V13:V39)</f>
        <v>74620</v>
      </c>
      <c r="W11" s="152">
        <f>SUM(W13:W39)</f>
        <v>38434</v>
      </c>
      <c r="X11" s="152">
        <f>SUM(X13:X39)</f>
        <v>36186</v>
      </c>
      <c r="Y11" s="152"/>
      <c r="Z11" s="152">
        <f>SUM(Z13:Z39)</f>
        <v>74564</v>
      </c>
      <c r="AA11" s="152">
        <f>SUM(AA13:AA39)</f>
        <v>38081</v>
      </c>
      <c r="AB11" s="152">
        <f>SUM(AB13:AB39)</f>
        <v>36483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107" t="s">
        <v>79</v>
      </c>
      <c r="B13" s="261">
        <v>28565</v>
      </c>
      <c r="C13" s="261">
        <v>14599</v>
      </c>
      <c r="D13" s="261">
        <v>13966</v>
      </c>
      <c r="E13" s="261"/>
      <c r="F13" s="261">
        <v>4524</v>
      </c>
      <c r="G13" s="261">
        <v>2333</v>
      </c>
      <c r="H13" s="261">
        <v>2191</v>
      </c>
      <c r="I13" s="261"/>
      <c r="J13" s="261">
        <v>5502</v>
      </c>
      <c r="K13" s="261">
        <v>2794</v>
      </c>
      <c r="L13" s="261">
        <v>2708</v>
      </c>
      <c r="M13" s="261"/>
      <c r="N13" s="261">
        <v>4745</v>
      </c>
      <c r="O13" s="261">
        <v>2401</v>
      </c>
      <c r="P13" s="261">
        <v>2344</v>
      </c>
      <c r="Q13" s="261"/>
      <c r="R13" s="261">
        <v>4573</v>
      </c>
      <c r="S13" s="261">
        <v>2327</v>
      </c>
      <c r="T13" s="261">
        <v>2246</v>
      </c>
      <c r="U13" s="261"/>
      <c r="V13" s="261">
        <v>4603</v>
      </c>
      <c r="W13" s="261">
        <v>2346</v>
      </c>
      <c r="X13" s="261">
        <v>2257</v>
      </c>
      <c r="Y13" s="261"/>
      <c r="Z13" s="261">
        <v>4618</v>
      </c>
      <c r="AA13" s="261">
        <v>2398</v>
      </c>
      <c r="AB13" s="261">
        <v>2220</v>
      </c>
    </row>
    <row r="14" spans="1:32" ht="15" customHeight="1" x14ac:dyDescent="0.2">
      <c r="A14" s="107" t="s">
        <v>80</v>
      </c>
      <c r="B14" s="261">
        <v>27613</v>
      </c>
      <c r="C14" s="261">
        <v>14016</v>
      </c>
      <c r="D14" s="261">
        <v>13597</v>
      </c>
      <c r="E14" s="261"/>
      <c r="F14" s="261">
        <v>4222</v>
      </c>
      <c r="G14" s="261">
        <v>2155</v>
      </c>
      <c r="H14" s="261">
        <v>2067</v>
      </c>
      <c r="I14" s="261"/>
      <c r="J14" s="261">
        <v>5211</v>
      </c>
      <c r="K14" s="261">
        <v>2640</v>
      </c>
      <c r="L14" s="261">
        <v>2571</v>
      </c>
      <c r="M14" s="261"/>
      <c r="N14" s="261">
        <v>4637</v>
      </c>
      <c r="O14" s="261">
        <v>2351</v>
      </c>
      <c r="P14" s="261">
        <v>2286</v>
      </c>
      <c r="Q14" s="261"/>
      <c r="R14" s="261">
        <v>4478</v>
      </c>
      <c r="S14" s="261">
        <v>2271</v>
      </c>
      <c r="T14" s="261">
        <v>2207</v>
      </c>
      <c r="U14" s="261"/>
      <c r="V14" s="261">
        <v>4467</v>
      </c>
      <c r="W14" s="261">
        <v>2260</v>
      </c>
      <c r="X14" s="261">
        <v>2207</v>
      </c>
      <c r="Y14" s="261"/>
      <c r="Z14" s="261">
        <v>4598</v>
      </c>
      <c r="AA14" s="261">
        <v>2339</v>
      </c>
      <c r="AB14" s="261">
        <v>2259</v>
      </c>
    </row>
    <row r="15" spans="1:32" ht="15" customHeight="1" x14ac:dyDescent="0.2">
      <c r="A15" s="107" t="s">
        <v>81</v>
      </c>
      <c r="B15" s="261">
        <v>25259</v>
      </c>
      <c r="C15" s="261">
        <v>13042</v>
      </c>
      <c r="D15" s="261">
        <v>12217</v>
      </c>
      <c r="E15" s="261"/>
      <c r="F15" s="261">
        <v>4003</v>
      </c>
      <c r="G15" s="261">
        <v>2063</v>
      </c>
      <c r="H15" s="261">
        <v>1940</v>
      </c>
      <c r="I15" s="261"/>
      <c r="J15" s="261">
        <v>4981</v>
      </c>
      <c r="K15" s="261">
        <v>2632</v>
      </c>
      <c r="L15" s="261">
        <v>2349</v>
      </c>
      <c r="M15" s="261"/>
      <c r="N15" s="261">
        <v>4297</v>
      </c>
      <c r="O15" s="261">
        <v>2273</v>
      </c>
      <c r="P15" s="261">
        <v>2024</v>
      </c>
      <c r="Q15" s="261"/>
      <c r="R15" s="261">
        <v>4027</v>
      </c>
      <c r="S15" s="261">
        <v>2061</v>
      </c>
      <c r="T15" s="261">
        <v>1966</v>
      </c>
      <c r="U15" s="261"/>
      <c r="V15" s="261">
        <v>3993</v>
      </c>
      <c r="W15" s="261">
        <v>2029</v>
      </c>
      <c r="X15" s="261">
        <v>1964</v>
      </c>
      <c r="Y15" s="261"/>
      <c r="Z15" s="261">
        <v>3958</v>
      </c>
      <c r="AA15" s="261">
        <v>1984</v>
      </c>
      <c r="AB15" s="261">
        <v>1974</v>
      </c>
    </row>
    <row r="16" spans="1:32" ht="15" customHeight="1" x14ac:dyDescent="0.2">
      <c r="A16" s="107" t="s">
        <v>82</v>
      </c>
      <c r="B16" s="261">
        <v>26954</v>
      </c>
      <c r="C16" s="261">
        <v>13837</v>
      </c>
      <c r="D16" s="261">
        <v>13117</v>
      </c>
      <c r="E16" s="261"/>
      <c r="F16" s="261">
        <v>4290</v>
      </c>
      <c r="G16" s="261">
        <v>2176</v>
      </c>
      <c r="H16" s="261">
        <v>2114</v>
      </c>
      <c r="I16" s="261"/>
      <c r="J16" s="261">
        <v>5197</v>
      </c>
      <c r="K16" s="261">
        <v>2691</v>
      </c>
      <c r="L16" s="261">
        <v>2506</v>
      </c>
      <c r="M16" s="261"/>
      <c r="N16" s="261">
        <v>4626</v>
      </c>
      <c r="O16" s="261">
        <v>2370</v>
      </c>
      <c r="P16" s="261">
        <v>2256</v>
      </c>
      <c r="Q16" s="261"/>
      <c r="R16" s="261">
        <v>4280</v>
      </c>
      <c r="S16" s="261">
        <v>2163</v>
      </c>
      <c r="T16" s="261">
        <v>2117</v>
      </c>
      <c r="U16" s="261"/>
      <c r="V16" s="261">
        <v>4335</v>
      </c>
      <c r="W16" s="261">
        <v>2220</v>
      </c>
      <c r="X16" s="261">
        <v>2115</v>
      </c>
      <c r="Y16" s="261"/>
      <c r="Z16" s="261">
        <v>4226</v>
      </c>
      <c r="AA16" s="261">
        <v>2217</v>
      </c>
      <c r="AB16" s="261">
        <v>2009</v>
      </c>
    </row>
    <row r="17" spans="1:28" ht="15" customHeight="1" x14ac:dyDescent="0.2">
      <c r="A17" s="107" t="s">
        <v>83</v>
      </c>
      <c r="B17" s="261">
        <v>6407</v>
      </c>
      <c r="C17" s="261">
        <v>3330</v>
      </c>
      <c r="D17" s="261">
        <v>3077</v>
      </c>
      <c r="E17" s="261"/>
      <c r="F17" s="261">
        <v>991</v>
      </c>
      <c r="G17" s="261">
        <v>486</v>
      </c>
      <c r="H17" s="261">
        <v>505</v>
      </c>
      <c r="I17" s="261"/>
      <c r="J17" s="261">
        <v>1174</v>
      </c>
      <c r="K17" s="261">
        <v>615</v>
      </c>
      <c r="L17" s="261">
        <v>559</v>
      </c>
      <c r="M17" s="261"/>
      <c r="N17" s="261">
        <v>1112</v>
      </c>
      <c r="O17" s="261">
        <v>544</v>
      </c>
      <c r="P17" s="261">
        <v>568</v>
      </c>
      <c r="Q17" s="261"/>
      <c r="R17" s="261">
        <v>1005</v>
      </c>
      <c r="S17" s="261">
        <v>542</v>
      </c>
      <c r="T17" s="261">
        <v>463</v>
      </c>
      <c r="U17" s="261"/>
      <c r="V17" s="261">
        <v>1020</v>
      </c>
      <c r="W17" s="261">
        <v>554</v>
      </c>
      <c r="X17" s="261">
        <v>466</v>
      </c>
      <c r="Y17" s="261"/>
      <c r="Z17" s="261">
        <v>1105</v>
      </c>
      <c r="AA17" s="261">
        <v>589</v>
      </c>
      <c r="AB17" s="261">
        <v>516</v>
      </c>
    </row>
    <row r="18" spans="1:28" ht="15" customHeight="1" x14ac:dyDescent="0.2">
      <c r="A18" s="107" t="s">
        <v>84</v>
      </c>
      <c r="B18" s="261">
        <v>14949</v>
      </c>
      <c r="C18" s="261">
        <v>7616</v>
      </c>
      <c r="D18" s="261">
        <v>7333</v>
      </c>
      <c r="E18" s="261"/>
      <c r="F18" s="261">
        <v>2145</v>
      </c>
      <c r="G18" s="261">
        <v>1085</v>
      </c>
      <c r="H18" s="261">
        <v>1060</v>
      </c>
      <c r="I18" s="261"/>
      <c r="J18" s="261">
        <v>2822</v>
      </c>
      <c r="K18" s="261">
        <v>1487</v>
      </c>
      <c r="L18" s="261">
        <v>1335</v>
      </c>
      <c r="M18" s="261"/>
      <c r="N18" s="261">
        <v>2633</v>
      </c>
      <c r="O18" s="261">
        <v>1322</v>
      </c>
      <c r="P18" s="261">
        <v>1311</v>
      </c>
      <c r="Q18" s="261"/>
      <c r="R18" s="261">
        <v>2407</v>
      </c>
      <c r="S18" s="261">
        <v>1199</v>
      </c>
      <c r="T18" s="261">
        <v>1208</v>
      </c>
      <c r="U18" s="261"/>
      <c r="V18" s="261">
        <v>2526</v>
      </c>
      <c r="W18" s="261">
        <v>1313</v>
      </c>
      <c r="X18" s="261">
        <v>1213</v>
      </c>
      <c r="Y18" s="261"/>
      <c r="Z18" s="261">
        <v>2416</v>
      </c>
      <c r="AA18" s="261">
        <v>1210</v>
      </c>
      <c r="AB18" s="261">
        <v>1206</v>
      </c>
    </row>
    <row r="19" spans="1:28" ht="15" customHeight="1" x14ac:dyDescent="0.2">
      <c r="A19" s="107" t="s">
        <v>85</v>
      </c>
      <c r="B19" s="261">
        <v>3641</v>
      </c>
      <c r="C19" s="261">
        <v>1855</v>
      </c>
      <c r="D19" s="261">
        <v>1786</v>
      </c>
      <c r="E19" s="261"/>
      <c r="F19" s="261">
        <v>558</v>
      </c>
      <c r="G19" s="261">
        <v>281</v>
      </c>
      <c r="H19" s="261">
        <v>277</v>
      </c>
      <c r="I19" s="261"/>
      <c r="J19" s="261">
        <v>690</v>
      </c>
      <c r="K19" s="261">
        <v>345</v>
      </c>
      <c r="L19" s="261">
        <v>345</v>
      </c>
      <c r="M19" s="261"/>
      <c r="N19" s="261">
        <v>618</v>
      </c>
      <c r="O19" s="261">
        <v>297</v>
      </c>
      <c r="P19" s="261">
        <v>321</v>
      </c>
      <c r="Q19" s="261"/>
      <c r="R19" s="261">
        <v>566</v>
      </c>
      <c r="S19" s="261">
        <v>306</v>
      </c>
      <c r="T19" s="261">
        <v>260</v>
      </c>
      <c r="U19" s="261"/>
      <c r="V19" s="261">
        <v>637</v>
      </c>
      <c r="W19" s="261">
        <v>337</v>
      </c>
      <c r="X19" s="261">
        <v>300</v>
      </c>
      <c r="Y19" s="261"/>
      <c r="Z19" s="261">
        <v>572</v>
      </c>
      <c r="AA19" s="261">
        <v>289</v>
      </c>
      <c r="AB19" s="261">
        <v>283</v>
      </c>
    </row>
    <row r="20" spans="1:28" ht="15" customHeight="1" x14ac:dyDescent="0.2">
      <c r="A20" s="107" t="s">
        <v>86</v>
      </c>
      <c r="B20" s="261">
        <v>41901</v>
      </c>
      <c r="C20" s="261">
        <v>21576</v>
      </c>
      <c r="D20" s="261">
        <v>20325</v>
      </c>
      <c r="E20" s="261"/>
      <c r="F20" s="261">
        <v>6522</v>
      </c>
      <c r="G20" s="261">
        <v>3329</v>
      </c>
      <c r="H20" s="261">
        <v>3193</v>
      </c>
      <c r="I20" s="261"/>
      <c r="J20" s="261">
        <v>7841</v>
      </c>
      <c r="K20" s="261">
        <v>4098</v>
      </c>
      <c r="L20" s="261">
        <v>3743</v>
      </c>
      <c r="M20" s="261"/>
      <c r="N20" s="261">
        <v>6933</v>
      </c>
      <c r="O20" s="261">
        <v>3561</v>
      </c>
      <c r="P20" s="261">
        <v>3372</v>
      </c>
      <c r="Q20" s="261"/>
      <c r="R20" s="261">
        <v>6832</v>
      </c>
      <c r="S20" s="261">
        <v>3556</v>
      </c>
      <c r="T20" s="261">
        <v>3276</v>
      </c>
      <c r="U20" s="261"/>
      <c r="V20" s="261">
        <v>6868</v>
      </c>
      <c r="W20" s="261">
        <v>3521</v>
      </c>
      <c r="X20" s="261">
        <v>3347</v>
      </c>
      <c r="Y20" s="261"/>
      <c r="Z20" s="261">
        <v>6905</v>
      </c>
      <c r="AA20" s="261">
        <v>3511</v>
      </c>
      <c r="AB20" s="261">
        <v>3394</v>
      </c>
    </row>
    <row r="21" spans="1:28" ht="15" customHeight="1" x14ac:dyDescent="0.2">
      <c r="A21" s="107" t="s">
        <v>87</v>
      </c>
      <c r="B21" s="261">
        <v>19010</v>
      </c>
      <c r="C21" s="261">
        <v>9765</v>
      </c>
      <c r="D21" s="261">
        <v>9245</v>
      </c>
      <c r="E21" s="261"/>
      <c r="F21" s="261">
        <v>3010</v>
      </c>
      <c r="G21" s="261">
        <v>1597</v>
      </c>
      <c r="H21" s="261">
        <v>1413</v>
      </c>
      <c r="I21" s="261"/>
      <c r="J21" s="261">
        <v>3484</v>
      </c>
      <c r="K21" s="261">
        <v>1752</v>
      </c>
      <c r="L21" s="261">
        <v>1732</v>
      </c>
      <c r="M21" s="261"/>
      <c r="N21" s="261">
        <v>3226</v>
      </c>
      <c r="O21" s="261">
        <v>1609</v>
      </c>
      <c r="P21" s="261">
        <v>1617</v>
      </c>
      <c r="Q21" s="261"/>
      <c r="R21" s="261">
        <v>3017</v>
      </c>
      <c r="S21" s="261">
        <v>1579</v>
      </c>
      <c r="T21" s="261">
        <v>1438</v>
      </c>
      <c r="U21" s="261"/>
      <c r="V21" s="261">
        <v>3080</v>
      </c>
      <c r="W21" s="261">
        <v>1596</v>
      </c>
      <c r="X21" s="261">
        <v>1484</v>
      </c>
      <c r="Y21" s="261"/>
      <c r="Z21" s="261">
        <v>3193</v>
      </c>
      <c r="AA21" s="261">
        <v>1632</v>
      </c>
      <c r="AB21" s="261">
        <v>1561</v>
      </c>
    </row>
    <row r="22" spans="1:28" ht="15" customHeight="1" x14ac:dyDescent="0.2">
      <c r="A22" s="107" t="s">
        <v>88</v>
      </c>
      <c r="B22" s="261">
        <v>27495</v>
      </c>
      <c r="C22" s="261">
        <v>14280</v>
      </c>
      <c r="D22" s="261">
        <v>13215</v>
      </c>
      <c r="E22" s="261"/>
      <c r="F22" s="261">
        <v>4493</v>
      </c>
      <c r="G22" s="261">
        <v>2326</v>
      </c>
      <c r="H22" s="261">
        <v>2167</v>
      </c>
      <c r="I22" s="261"/>
      <c r="J22" s="261">
        <v>5334</v>
      </c>
      <c r="K22" s="261">
        <v>2791</v>
      </c>
      <c r="L22" s="261">
        <v>2543</v>
      </c>
      <c r="M22" s="261"/>
      <c r="N22" s="261">
        <v>4837</v>
      </c>
      <c r="O22" s="261">
        <v>2503</v>
      </c>
      <c r="P22" s="261">
        <v>2334</v>
      </c>
      <c r="Q22" s="261"/>
      <c r="R22" s="261">
        <v>4385</v>
      </c>
      <c r="S22" s="261">
        <v>2299</v>
      </c>
      <c r="T22" s="261">
        <v>2086</v>
      </c>
      <c r="U22" s="261"/>
      <c r="V22" s="261">
        <v>4284</v>
      </c>
      <c r="W22" s="261">
        <v>2240</v>
      </c>
      <c r="X22" s="261">
        <v>2044</v>
      </c>
      <c r="Y22" s="261"/>
      <c r="Z22" s="261">
        <v>4162</v>
      </c>
      <c r="AA22" s="261">
        <v>2121</v>
      </c>
      <c r="AB22" s="261">
        <v>2041</v>
      </c>
    </row>
    <row r="23" spans="1:28" ht="15" customHeight="1" x14ac:dyDescent="0.2">
      <c r="A23" s="107" t="s">
        <v>89</v>
      </c>
      <c r="B23" s="261">
        <v>9170</v>
      </c>
      <c r="C23" s="261">
        <v>4796</v>
      </c>
      <c r="D23" s="261">
        <v>4374</v>
      </c>
      <c r="E23" s="261"/>
      <c r="F23" s="261">
        <v>1413</v>
      </c>
      <c r="G23" s="261">
        <v>737</v>
      </c>
      <c r="H23" s="261">
        <v>676</v>
      </c>
      <c r="I23" s="261"/>
      <c r="J23" s="261">
        <v>1731</v>
      </c>
      <c r="K23" s="261">
        <v>938</v>
      </c>
      <c r="L23" s="261">
        <v>793</v>
      </c>
      <c r="M23" s="261"/>
      <c r="N23" s="261">
        <v>1546</v>
      </c>
      <c r="O23" s="261">
        <v>794</v>
      </c>
      <c r="P23" s="261">
        <v>752</v>
      </c>
      <c r="Q23" s="261"/>
      <c r="R23" s="261">
        <v>1448</v>
      </c>
      <c r="S23" s="261">
        <v>765</v>
      </c>
      <c r="T23" s="261">
        <v>683</v>
      </c>
      <c r="U23" s="261"/>
      <c r="V23" s="261">
        <v>1572</v>
      </c>
      <c r="W23" s="261">
        <v>845</v>
      </c>
      <c r="X23" s="261">
        <v>727</v>
      </c>
      <c r="Y23" s="261"/>
      <c r="Z23" s="261">
        <v>1460</v>
      </c>
      <c r="AA23" s="261">
        <v>717</v>
      </c>
      <c r="AB23" s="261">
        <v>743</v>
      </c>
    </row>
    <row r="24" spans="1:28" ht="15" customHeight="1" x14ac:dyDescent="0.2">
      <c r="A24" s="153" t="s">
        <v>90</v>
      </c>
      <c r="B24" s="261">
        <v>37320</v>
      </c>
      <c r="C24" s="261">
        <v>19229</v>
      </c>
      <c r="D24" s="261">
        <v>18091</v>
      </c>
      <c r="E24" s="261"/>
      <c r="F24" s="261">
        <v>5591</v>
      </c>
      <c r="G24" s="261">
        <v>2853</v>
      </c>
      <c r="H24" s="261">
        <v>2738</v>
      </c>
      <c r="I24" s="261"/>
      <c r="J24" s="261">
        <v>7363</v>
      </c>
      <c r="K24" s="261">
        <v>3792</v>
      </c>
      <c r="L24" s="261">
        <v>3571</v>
      </c>
      <c r="M24" s="261"/>
      <c r="N24" s="261">
        <v>6120</v>
      </c>
      <c r="O24" s="261">
        <v>3180</v>
      </c>
      <c r="P24" s="261">
        <v>2940</v>
      </c>
      <c r="Q24" s="261"/>
      <c r="R24" s="261">
        <v>6092</v>
      </c>
      <c r="S24" s="261">
        <v>3204</v>
      </c>
      <c r="T24" s="261">
        <v>2888</v>
      </c>
      <c r="U24" s="261"/>
      <c r="V24" s="261">
        <v>6055</v>
      </c>
      <c r="W24" s="261">
        <v>3142</v>
      </c>
      <c r="X24" s="261">
        <v>2913</v>
      </c>
      <c r="Y24" s="261"/>
      <c r="Z24" s="261">
        <v>6099</v>
      </c>
      <c r="AA24" s="261">
        <v>3058</v>
      </c>
      <c r="AB24" s="261">
        <v>3041</v>
      </c>
    </row>
    <row r="25" spans="1:28" ht="15" customHeight="1" x14ac:dyDescent="0.2">
      <c r="A25" s="107" t="s">
        <v>91</v>
      </c>
      <c r="B25" s="261">
        <v>9857</v>
      </c>
      <c r="C25" s="261">
        <v>5003</v>
      </c>
      <c r="D25" s="261">
        <v>4854</v>
      </c>
      <c r="E25" s="261"/>
      <c r="F25" s="261">
        <v>1535</v>
      </c>
      <c r="G25" s="261">
        <v>787</v>
      </c>
      <c r="H25" s="261">
        <v>748</v>
      </c>
      <c r="I25" s="261"/>
      <c r="J25" s="261">
        <v>1867</v>
      </c>
      <c r="K25" s="261">
        <v>959</v>
      </c>
      <c r="L25" s="261">
        <v>908</v>
      </c>
      <c r="M25" s="261"/>
      <c r="N25" s="261">
        <v>1715</v>
      </c>
      <c r="O25" s="261">
        <v>872</v>
      </c>
      <c r="P25" s="261">
        <v>843</v>
      </c>
      <c r="Q25" s="261"/>
      <c r="R25" s="261">
        <v>1583</v>
      </c>
      <c r="S25" s="261">
        <v>817</v>
      </c>
      <c r="T25" s="261">
        <v>766</v>
      </c>
      <c r="U25" s="261"/>
      <c r="V25" s="261">
        <v>1572</v>
      </c>
      <c r="W25" s="261">
        <v>769</v>
      </c>
      <c r="X25" s="261">
        <v>803</v>
      </c>
      <c r="Y25" s="261"/>
      <c r="Z25" s="261">
        <v>1585</v>
      </c>
      <c r="AA25" s="261">
        <v>799</v>
      </c>
      <c r="AB25" s="261">
        <v>786</v>
      </c>
    </row>
    <row r="26" spans="1:28" ht="15" customHeight="1" x14ac:dyDescent="0.2">
      <c r="A26" s="107" t="s">
        <v>92</v>
      </c>
      <c r="B26" s="261">
        <v>34450</v>
      </c>
      <c r="C26" s="261">
        <v>17453</v>
      </c>
      <c r="D26" s="261">
        <v>16997</v>
      </c>
      <c r="E26" s="261"/>
      <c r="F26" s="261">
        <v>5332</v>
      </c>
      <c r="G26" s="261">
        <v>2739</v>
      </c>
      <c r="H26" s="261">
        <v>2593</v>
      </c>
      <c r="I26" s="261"/>
      <c r="J26" s="261">
        <v>6526</v>
      </c>
      <c r="K26" s="261">
        <v>3300</v>
      </c>
      <c r="L26" s="261">
        <v>3226</v>
      </c>
      <c r="M26" s="261"/>
      <c r="N26" s="261">
        <v>5746</v>
      </c>
      <c r="O26" s="261">
        <v>2930</v>
      </c>
      <c r="P26" s="261">
        <v>2816</v>
      </c>
      <c r="Q26" s="261"/>
      <c r="R26" s="261">
        <v>5500</v>
      </c>
      <c r="S26" s="261">
        <v>2764</v>
      </c>
      <c r="T26" s="261">
        <v>2736</v>
      </c>
      <c r="U26" s="261"/>
      <c r="V26" s="261">
        <v>5777</v>
      </c>
      <c r="W26" s="261">
        <v>2907</v>
      </c>
      <c r="X26" s="261">
        <v>2870</v>
      </c>
      <c r="Y26" s="261"/>
      <c r="Z26" s="261">
        <v>5569</v>
      </c>
      <c r="AA26" s="261">
        <v>2813</v>
      </c>
      <c r="AB26" s="261">
        <v>2756</v>
      </c>
    </row>
    <row r="27" spans="1:28" ht="15" customHeight="1" x14ac:dyDescent="0.2">
      <c r="A27" s="107" t="s">
        <v>93</v>
      </c>
      <c r="B27" s="261">
        <v>8472</v>
      </c>
      <c r="C27" s="261">
        <v>4343</v>
      </c>
      <c r="D27" s="261">
        <v>4129</v>
      </c>
      <c r="E27" s="261"/>
      <c r="F27" s="261">
        <v>1296</v>
      </c>
      <c r="G27" s="261">
        <v>673</v>
      </c>
      <c r="H27" s="261">
        <v>623</v>
      </c>
      <c r="I27" s="261"/>
      <c r="J27" s="261">
        <v>1630</v>
      </c>
      <c r="K27" s="261">
        <v>858</v>
      </c>
      <c r="L27" s="261">
        <v>772</v>
      </c>
      <c r="M27" s="261"/>
      <c r="N27" s="261">
        <v>1540</v>
      </c>
      <c r="O27" s="261">
        <v>774</v>
      </c>
      <c r="P27" s="261">
        <v>766</v>
      </c>
      <c r="Q27" s="261"/>
      <c r="R27" s="261">
        <v>1383</v>
      </c>
      <c r="S27" s="261">
        <v>711</v>
      </c>
      <c r="T27" s="261">
        <v>672</v>
      </c>
      <c r="U27" s="261"/>
      <c r="V27" s="261">
        <v>1318</v>
      </c>
      <c r="W27" s="261">
        <v>678</v>
      </c>
      <c r="X27" s="261">
        <v>640</v>
      </c>
      <c r="Y27" s="261"/>
      <c r="Z27" s="261">
        <v>1305</v>
      </c>
      <c r="AA27" s="261">
        <v>649</v>
      </c>
      <c r="AB27" s="261">
        <v>656</v>
      </c>
    </row>
    <row r="28" spans="1:28" ht="15" customHeight="1" x14ac:dyDescent="0.2">
      <c r="A28" s="107" t="s">
        <v>94</v>
      </c>
      <c r="B28" s="261">
        <v>13253</v>
      </c>
      <c r="C28" s="261">
        <v>6837</v>
      </c>
      <c r="D28" s="261">
        <v>6416</v>
      </c>
      <c r="E28" s="261"/>
      <c r="F28" s="261">
        <v>2030</v>
      </c>
      <c r="G28" s="261">
        <v>1033</v>
      </c>
      <c r="H28" s="261">
        <v>997</v>
      </c>
      <c r="I28" s="261"/>
      <c r="J28" s="261">
        <v>2454</v>
      </c>
      <c r="K28" s="261">
        <v>1272</v>
      </c>
      <c r="L28" s="261">
        <v>1182</v>
      </c>
      <c r="M28" s="261"/>
      <c r="N28" s="261">
        <v>2326</v>
      </c>
      <c r="O28" s="261">
        <v>1193</v>
      </c>
      <c r="P28" s="261">
        <v>1133</v>
      </c>
      <c r="Q28" s="261"/>
      <c r="R28" s="261">
        <v>2062</v>
      </c>
      <c r="S28" s="261">
        <v>1068</v>
      </c>
      <c r="T28" s="261">
        <v>994</v>
      </c>
      <c r="U28" s="261"/>
      <c r="V28" s="261">
        <v>2160</v>
      </c>
      <c r="W28" s="261">
        <v>1133</v>
      </c>
      <c r="X28" s="261">
        <v>1027</v>
      </c>
      <c r="Y28" s="261"/>
      <c r="Z28" s="261">
        <v>2221</v>
      </c>
      <c r="AA28" s="261">
        <v>1138</v>
      </c>
      <c r="AB28" s="261">
        <v>1083</v>
      </c>
    </row>
    <row r="29" spans="1:28" ht="15" customHeight="1" x14ac:dyDescent="0.2">
      <c r="A29" s="107" t="s">
        <v>95</v>
      </c>
      <c r="B29" s="261">
        <v>7493</v>
      </c>
      <c r="C29" s="261">
        <v>3877</v>
      </c>
      <c r="D29" s="261">
        <v>3616</v>
      </c>
      <c r="E29" s="261"/>
      <c r="F29" s="261">
        <v>1122</v>
      </c>
      <c r="G29" s="261">
        <v>579</v>
      </c>
      <c r="H29" s="261">
        <v>543</v>
      </c>
      <c r="I29" s="261"/>
      <c r="J29" s="261">
        <v>1304</v>
      </c>
      <c r="K29" s="261">
        <v>648</v>
      </c>
      <c r="L29" s="261">
        <v>656</v>
      </c>
      <c r="M29" s="261"/>
      <c r="N29" s="261">
        <v>1375</v>
      </c>
      <c r="O29" s="261">
        <v>731</v>
      </c>
      <c r="P29" s="261">
        <v>644</v>
      </c>
      <c r="Q29" s="261"/>
      <c r="R29" s="261">
        <v>1196</v>
      </c>
      <c r="S29" s="261">
        <v>617</v>
      </c>
      <c r="T29" s="261">
        <v>579</v>
      </c>
      <c r="U29" s="261"/>
      <c r="V29" s="261">
        <v>1236</v>
      </c>
      <c r="W29" s="261">
        <v>654</v>
      </c>
      <c r="X29" s="261">
        <v>582</v>
      </c>
      <c r="Y29" s="261"/>
      <c r="Z29" s="261">
        <v>1260</v>
      </c>
      <c r="AA29" s="261">
        <v>648</v>
      </c>
      <c r="AB29" s="261">
        <v>612</v>
      </c>
    </row>
    <row r="30" spans="1:28" ht="15" customHeight="1" x14ac:dyDescent="0.2">
      <c r="A30" s="107" t="s">
        <v>96</v>
      </c>
      <c r="B30" s="261">
        <v>11452</v>
      </c>
      <c r="C30" s="261">
        <v>5944</v>
      </c>
      <c r="D30" s="261">
        <v>5508</v>
      </c>
      <c r="E30" s="261"/>
      <c r="F30" s="261">
        <v>1833</v>
      </c>
      <c r="G30" s="261">
        <v>929</v>
      </c>
      <c r="H30" s="261">
        <v>904</v>
      </c>
      <c r="I30" s="261"/>
      <c r="J30" s="261">
        <v>2029</v>
      </c>
      <c r="K30" s="261">
        <v>1070</v>
      </c>
      <c r="L30" s="261">
        <v>959</v>
      </c>
      <c r="M30" s="261"/>
      <c r="N30" s="261">
        <v>2051</v>
      </c>
      <c r="O30" s="261">
        <v>1036</v>
      </c>
      <c r="P30" s="261">
        <v>1015</v>
      </c>
      <c r="Q30" s="261"/>
      <c r="R30" s="261">
        <v>1780</v>
      </c>
      <c r="S30" s="261">
        <v>925</v>
      </c>
      <c r="T30" s="261">
        <v>855</v>
      </c>
      <c r="U30" s="261"/>
      <c r="V30" s="261">
        <v>1872</v>
      </c>
      <c r="W30" s="261">
        <v>1012</v>
      </c>
      <c r="X30" s="261">
        <v>860</v>
      </c>
      <c r="Y30" s="261"/>
      <c r="Z30" s="261">
        <v>1887</v>
      </c>
      <c r="AA30" s="261">
        <v>972</v>
      </c>
      <c r="AB30" s="261">
        <v>915</v>
      </c>
    </row>
    <row r="31" spans="1:28" ht="15" customHeight="1" x14ac:dyDescent="0.2">
      <c r="A31" s="107" t="s">
        <v>97</v>
      </c>
      <c r="B31" s="261">
        <v>6997</v>
      </c>
      <c r="C31" s="261">
        <v>3577</v>
      </c>
      <c r="D31" s="261">
        <v>3420</v>
      </c>
      <c r="E31" s="261"/>
      <c r="F31" s="261">
        <v>1080</v>
      </c>
      <c r="G31" s="261">
        <v>550</v>
      </c>
      <c r="H31" s="261">
        <v>530</v>
      </c>
      <c r="I31" s="261"/>
      <c r="J31" s="261">
        <v>1343</v>
      </c>
      <c r="K31" s="261">
        <v>690</v>
      </c>
      <c r="L31" s="261">
        <v>653</v>
      </c>
      <c r="M31" s="261"/>
      <c r="N31" s="261">
        <v>1210</v>
      </c>
      <c r="O31" s="261">
        <v>599</v>
      </c>
      <c r="P31" s="261">
        <v>611</v>
      </c>
      <c r="Q31" s="261"/>
      <c r="R31" s="261">
        <v>1060</v>
      </c>
      <c r="S31" s="261">
        <v>552</v>
      </c>
      <c r="T31" s="261">
        <v>508</v>
      </c>
      <c r="U31" s="261"/>
      <c r="V31" s="261">
        <v>1163</v>
      </c>
      <c r="W31" s="261">
        <v>598</v>
      </c>
      <c r="X31" s="261">
        <v>565</v>
      </c>
      <c r="Y31" s="261"/>
      <c r="Z31" s="261">
        <v>1141</v>
      </c>
      <c r="AA31" s="261">
        <v>588</v>
      </c>
      <c r="AB31" s="261">
        <v>553</v>
      </c>
    </row>
    <row r="32" spans="1:28" ht="15" customHeight="1" x14ac:dyDescent="0.2">
      <c r="A32" s="107" t="s">
        <v>98</v>
      </c>
      <c r="B32" s="261">
        <v>14935</v>
      </c>
      <c r="C32" s="261">
        <v>7681</v>
      </c>
      <c r="D32" s="261">
        <v>7254</v>
      </c>
      <c r="E32" s="261"/>
      <c r="F32" s="261">
        <v>2300</v>
      </c>
      <c r="G32" s="261">
        <v>1187</v>
      </c>
      <c r="H32" s="261">
        <v>1113</v>
      </c>
      <c r="I32" s="261"/>
      <c r="J32" s="261">
        <v>2876</v>
      </c>
      <c r="K32" s="261">
        <v>1528</v>
      </c>
      <c r="L32" s="261">
        <v>1348</v>
      </c>
      <c r="M32" s="261"/>
      <c r="N32" s="261">
        <v>2564</v>
      </c>
      <c r="O32" s="261">
        <v>1335</v>
      </c>
      <c r="P32" s="261">
        <v>1229</v>
      </c>
      <c r="Q32" s="261"/>
      <c r="R32" s="261">
        <v>2295</v>
      </c>
      <c r="S32" s="261">
        <v>1160</v>
      </c>
      <c r="T32" s="261">
        <v>1135</v>
      </c>
      <c r="U32" s="261"/>
      <c r="V32" s="261">
        <v>2372</v>
      </c>
      <c r="W32" s="261">
        <v>1191</v>
      </c>
      <c r="X32" s="261">
        <v>1181</v>
      </c>
      <c r="Y32" s="261"/>
      <c r="Z32" s="261">
        <v>2528</v>
      </c>
      <c r="AA32" s="261">
        <v>1280</v>
      </c>
      <c r="AB32" s="261">
        <v>1248</v>
      </c>
    </row>
    <row r="33" spans="1:28" ht="15" customHeight="1" x14ac:dyDescent="0.2">
      <c r="A33" s="107" t="s">
        <v>99</v>
      </c>
      <c r="B33" s="261">
        <v>14759</v>
      </c>
      <c r="C33" s="261">
        <v>7673</v>
      </c>
      <c r="D33" s="261">
        <v>7086</v>
      </c>
      <c r="E33" s="261"/>
      <c r="F33" s="261">
        <v>2166</v>
      </c>
      <c r="G33" s="261">
        <v>1131</v>
      </c>
      <c r="H33" s="261">
        <v>1035</v>
      </c>
      <c r="I33" s="261"/>
      <c r="J33" s="261">
        <v>2919</v>
      </c>
      <c r="K33" s="261">
        <v>1539</v>
      </c>
      <c r="L33" s="261">
        <v>1380</v>
      </c>
      <c r="M33" s="261"/>
      <c r="N33" s="261">
        <v>2643</v>
      </c>
      <c r="O33" s="261">
        <v>1347</v>
      </c>
      <c r="P33" s="261">
        <v>1296</v>
      </c>
      <c r="Q33" s="261"/>
      <c r="R33" s="261">
        <v>2262</v>
      </c>
      <c r="S33" s="261">
        <v>1206</v>
      </c>
      <c r="T33" s="261">
        <v>1056</v>
      </c>
      <c r="U33" s="261"/>
      <c r="V33" s="261">
        <v>2346</v>
      </c>
      <c r="W33" s="261">
        <v>1217</v>
      </c>
      <c r="X33" s="261">
        <v>1129</v>
      </c>
      <c r="Y33" s="261"/>
      <c r="Z33" s="261">
        <v>2423</v>
      </c>
      <c r="AA33" s="261">
        <v>1233</v>
      </c>
      <c r="AB33" s="261">
        <v>1190</v>
      </c>
    </row>
    <row r="34" spans="1:28" ht="15" customHeight="1" x14ac:dyDescent="0.2">
      <c r="A34" s="107" t="s">
        <v>100</v>
      </c>
      <c r="B34" s="261">
        <v>8326</v>
      </c>
      <c r="C34" s="261">
        <v>4343</v>
      </c>
      <c r="D34" s="261">
        <v>3983</v>
      </c>
      <c r="E34" s="261"/>
      <c r="F34" s="261">
        <v>1330</v>
      </c>
      <c r="G34" s="261">
        <v>698</v>
      </c>
      <c r="H34" s="261">
        <v>632</v>
      </c>
      <c r="I34" s="261"/>
      <c r="J34" s="261">
        <v>1584</v>
      </c>
      <c r="K34" s="261">
        <v>838</v>
      </c>
      <c r="L34" s="261">
        <v>746</v>
      </c>
      <c r="M34" s="261"/>
      <c r="N34" s="261">
        <v>1497</v>
      </c>
      <c r="O34" s="261">
        <v>794</v>
      </c>
      <c r="P34" s="261">
        <v>703</v>
      </c>
      <c r="Q34" s="261"/>
      <c r="R34" s="261">
        <v>1289</v>
      </c>
      <c r="S34" s="261">
        <v>646</v>
      </c>
      <c r="T34" s="261">
        <v>643</v>
      </c>
      <c r="U34" s="261"/>
      <c r="V34" s="261">
        <v>1343</v>
      </c>
      <c r="W34" s="261">
        <v>688</v>
      </c>
      <c r="X34" s="261">
        <v>655</v>
      </c>
      <c r="Y34" s="261"/>
      <c r="Z34" s="261">
        <v>1283</v>
      </c>
      <c r="AA34" s="261">
        <v>679</v>
      </c>
      <c r="AB34" s="261">
        <v>604</v>
      </c>
    </row>
    <row r="35" spans="1:28" ht="15" customHeight="1" x14ac:dyDescent="0.2">
      <c r="A35" s="107" t="s">
        <v>101</v>
      </c>
      <c r="B35" s="261">
        <v>8966</v>
      </c>
      <c r="C35" s="261">
        <v>4651</v>
      </c>
      <c r="D35" s="261">
        <v>4315</v>
      </c>
      <c r="E35" s="261"/>
      <c r="F35" s="261">
        <v>1363</v>
      </c>
      <c r="G35" s="261">
        <v>705</v>
      </c>
      <c r="H35" s="261">
        <v>658</v>
      </c>
      <c r="I35" s="261"/>
      <c r="J35" s="261">
        <v>1753</v>
      </c>
      <c r="K35" s="261">
        <v>929</v>
      </c>
      <c r="L35" s="261">
        <v>824</v>
      </c>
      <c r="M35" s="261"/>
      <c r="N35" s="261">
        <v>1632</v>
      </c>
      <c r="O35" s="261">
        <v>838</v>
      </c>
      <c r="P35" s="261">
        <v>794</v>
      </c>
      <c r="Q35" s="261"/>
      <c r="R35" s="261">
        <v>1438</v>
      </c>
      <c r="S35" s="261">
        <v>750</v>
      </c>
      <c r="T35" s="261">
        <v>688</v>
      </c>
      <c r="U35" s="261"/>
      <c r="V35" s="261">
        <v>1386</v>
      </c>
      <c r="W35" s="261">
        <v>717</v>
      </c>
      <c r="X35" s="261">
        <v>669</v>
      </c>
      <c r="Y35" s="261"/>
      <c r="Z35" s="261">
        <v>1394</v>
      </c>
      <c r="AA35" s="261">
        <v>712</v>
      </c>
      <c r="AB35" s="261">
        <v>682</v>
      </c>
    </row>
    <row r="36" spans="1:28" ht="15" customHeight="1" x14ac:dyDescent="0.2">
      <c r="A36" s="107" t="s">
        <v>102</v>
      </c>
      <c r="B36" s="261">
        <v>3036</v>
      </c>
      <c r="C36" s="261">
        <v>1588</v>
      </c>
      <c r="D36" s="261">
        <v>1448</v>
      </c>
      <c r="E36" s="261"/>
      <c r="F36" s="261">
        <v>478</v>
      </c>
      <c r="G36" s="261">
        <v>248</v>
      </c>
      <c r="H36" s="261">
        <v>230</v>
      </c>
      <c r="I36" s="261"/>
      <c r="J36" s="261">
        <v>583</v>
      </c>
      <c r="K36" s="261">
        <v>309</v>
      </c>
      <c r="L36" s="261">
        <v>274</v>
      </c>
      <c r="M36" s="261"/>
      <c r="N36" s="261">
        <v>527</v>
      </c>
      <c r="O36" s="261">
        <v>266</v>
      </c>
      <c r="P36" s="261">
        <v>261</v>
      </c>
      <c r="Q36" s="261"/>
      <c r="R36" s="261">
        <v>441</v>
      </c>
      <c r="S36" s="261">
        <v>235</v>
      </c>
      <c r="T36" s="261">
        <v>206</v>
      </c>
      <c r="U36" s="261"/>
      <c r="V36" s="261">
        <v>463</v>
      </c>
      <c r="W36" s="261">
        <v>240</v>
      </c>
      <c r="X36" s="261">
        <v>223</v>
      </c>
      <c r="Y36" s="261"/>
      <c r="Z36" s="261">
        <v>544</v>
      </c>
      <c r="AA36" s="261">
        <v>290</v>
      </c>
      <c r="AB36" s="261">
        <v>254</v>
      </c>
    </row>
    <row r="37" spans="1:28" ht="15" customHeight="1" x14ac:dyDescent="0.2">
      <c r="A37" s="107" t="s">
        <v>103</v>
      </c>
      <c r="B37" s="261">
        <v>26611</v>
      </c>
      <c r="C37" s="261">
        <v>13754</v>
      </c>
      <c r="D37" s="261">
        <v>12857</v>
      </c>
      <c r="E37" s="261"/>
      <c r="F37" s="261">
        <v>4326</v>
      </c>
      <c r="G37" s="261">
        <v>2233</v>
      </c>
      <c r="H37" s="261">
        <v>2093</v>
      </c>
      <c r="I37" s="261"/>
      <c r="J37" s="261">
        <v>5101</v>
      </c>
      <c r="K37" s="261">
        <v>2623</v>
      </c>
      <c r="L37" s="261">
        <v>2478</v>
      </c>
      <c r="M37" s="261"/>
      <c r="N37" s="261">
        <v>4772</v>
      </c>
      <c r="O37" s="261">
        <v>2467</v>
      </c>
      <c r="P37" s="261">
        <v>2305</v>
      </c>
      <c r="Q37" s="261"/>
      <c r="R37" s="261">
        <v>4067</v>
      </c>
      <c r="S37" s="261">
        <v>2081</v>
      </c>
      <c r="T37" s="261">
        <v>1986</v>
      </c>
      <c r="U37" s="261"/>
      <c r="V37" s="261">
        <v>4191</v>
      </c>
      <c r="W37" s="261">
        <v>2165</v>
      </c>
      <c r="X37" s="261">
        <v>2026</v>
      </c>
      <c r="Y37" s="261"/>
      <c r="Z37" s="261">
        <v>4154</v>
      </c>
      <c r="AA37" s="261">
        <v>2185</v>
      </c>
      <c r="AB37" s="261">
        <v>1969</v>
      </c>
    </row>
    <row r="38" spans="1:28" ht="15" customHeight="1" x14ac:dyDescent="0.2">
      <c r="A38" s="107" t="s">
        <v>104</v>
      </c>
      <c r="B38" s="261">
        <v>21351</v>
      </c>
      <c r="C38" s="261">
        <v>10978</v>
      </c>
      <c r="D38" s="261">
        <v>10373</v>
      </c>
      <c r="E38" s="261"/>
      <c r="F38" s="261">
        <v>3218</v>
      </c>
      <c r="G38" s="261">
        <v>1632</v>
      </c>
      <c r="H38" s="261">
        <v>1586</v>
      </c>
      <c r="I38" s="261"/>
      <c r="J38" s="261">
        <v>4025</v>
      </c>
      <c r="K38" s="261">
        <v>2071</v>
      </c>
      <c r="L38" s="261">
        <v>1954</v>
      </c>
      <c r="M38" s="261"/>
      <c r="N38" s="261">
        <v>3775</v>
      </c>
      <c r="O38" s="261">
        <v>1929</v>
      </c>
      <c r="P38" s="261">
        <v>1846</v>
      </c>
      <c r="Q38" s="261"/>
      <c r="R38" s="261">
        <v>3473</v>
      </c>
      <c r="S38" s="261">
        <v>1805</v>
      </c>
      <c r="T38" s="261">
        <v>1668</v>
      </c>
      <c r="U38" s="261"/>
      <c r="V38" s="261">
        <v>3418</v>
      </c>
      <c r="W38" s="261">
        <v>1779</v>
      </c>
      <c r="X38" s="261">
        <v>1639</v>
      </c>
      <c r="Y38" s="261"/>
      <c r="Z38" s="261">
        <v>3442</v>
      </c>
      <c r="AA38" s="261">
        <v>1762</v>
      </c>
      <c r="AB38" s="261">
        <v>1680</v>
      </c>
    </row>
    <row r="39" spans="1:28" ht="15" customHeight="1" thickBot="1" x14ac:dyDescent="0.25">
      <c r="A39" s="122" t="s">
        <v>105</v>
      </c>
      <c r="B39" s="261">
        <v>3806</v>
      </c>
      <c r="C39" s="261">
        <v>1986</v>
      </c>
      <c r="D39" s="261">
        <v>1820</v>
      </c>
      <c r="E39" s="261"/>
      <c r="F39" s="261">
        <v>639</v>
      </c>
      <c r="G39" s="261">
        <v>340</v>
      </c>
      <c r="H39" s="261">
        <v>299</v>
      </c>
      <c r="I39" s="261"/>
      <c r="J39" s="261">
        <v>821</v>
      </c>
      <c r="K39" s="261">
        <v>432</v>
      </c>
      <c r="L39" s="261">
        <v>389</v>
      </c>
      <c r="M39" s="261"/>
      <c r="N39" s="261">
        <v>636</v>
      </c>
      <c r="O39" s="261">
        <v>327</v>
      </c>
      <c r="P39" s="261">
        <v>309</v>
      </c>
      <c r="Q39" s="261"/>
      <c r="R39" s="261">
        <v>631</v>
      </c>
      <c r="S39" s="261">
        <v>336</v>
      </c>
      <c r="T39" s="261">
        <v>295</v>
      </c>
      <c r="U39" s="261"/>
      <c r="V39" s="261">
        <v>563</v>
      </c>
      <c r="W39" s="261">
        <v>283</v>
      </c>
      <c r="X39" s="261">
        <v>280</v>
      </c>
      <c r="Y39" s="261"/>
      <c r="Z39" s="261">
        <v>516</v>
      </c>
      <c r="AA39" s="261">
        <v>268</v>
      </c>
      <c r="AB39" s="261">
        <v>248</v>
      </c>
    </row>
    <row r="40" spans="1:28" ht="15" customHeight="1" x14ac:dyDescent="0.25">
      <c r="A40" s="388" t="s">
        <v>238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</row>
    <row r="41" spans="1:28" ht="15" customHeight="1" x14ac:dyDescent="0.25">
      <c r="A41" s="389" t="s">
        <v>224</v>
      </c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</row>
  </sheetData>
  <mergeCells count="17">
    <mergeCell ref="A41:AB41"/>
    <mergeCell ref="B8:D8"/>
    <mergeCell ref="F8:H8"/>
    <mergeCell ref="J8:L8"/>
    <mergeCell ref="N8:P8"/>
    <mergeCell ref="R8:T8"/>
    <mergeCell ref="V8:X8"/>
    <mergeCell ref="Z8:AB8"/>
    <mergeCell ref="A8:A9"/>
    <mergeCell ref="A40:AB40"/>
    <mergeCell ref="A6:AB6"/>
    <mergeCell ref="A1:AB1"/>
    <mergeCell ref="A2:AB2"/>
    <mergeCell ref="A3:AB3"/>
    <mergeCell ref="AD2:AE3"/>
    <mergeCell ref="A4:AB4"/>
    <mergeCell ref="A5:AB5"/>
  </mergeCells>
  <hyperlinks>
    <hyperlink ref="AD2" r:id="rId1" location="INDICE!A1"/>
    <hyperlink ref="AD2:AE3" location="INDICE!A1" display="INDICE"/>
  </hyperlinks>
  <printOptions horizontalCentered="1"/>
  <pageMargins left="0.59055118110236227" right="0.39370078740157483" top="0.59055118110236227" bottom="0.98425196850393704" header="0" footer="0"/>
  <pageSetup scale="67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176"/>
  <sheetViews>
    <sheetView zoomScaleNormal="100" zoomScaleSheetLayoutView="100" workbookViewId="0">
      <selection activeCell="BG92" sqref="BG92:BH93"/>
    </sheetView>
  </sheetViews>
  <sheetFormatPr baseColWidth="10" defaultRowHeight="15" customHeight="1" x14ac:dyDescent="0.2"/>
  <cols>
    <col min="1" max="1" width="16.28515625" style="101" bestFit="1" customWidth="1"/>
    <col min="2" max="4" width="8" style="101" bestFit="1" customWidth="1"/>
    <col min="5" max="5" width="1.42578125" style="101" customWidth="1"/>
    <col min="6" max="8" width="6.7109375" style="101" customWidth="1"/>
    <col min="9" max="9" width="1.7109375" style="101" customWidth="1"/>
    <col min="10" max="12" width="6.7109375" style="101" customWidth="1"/>
    <col min="13" max="13" width="1.7109375" style="101" customWidth="1"/>
    <col min="14" max="16" width="6.7109375" style="101" customWidth="1"/>
    <col min="17" max="17" width="1.7109375" style="101" customWidth="1"/>
    <col min="18" max="20" width="6.7109375" style="101" customWidth="1"/>
    <col min="21" max="21" width="1.7109375" style="101" customWidth="1"/>
    <col min="22" max="24" width="6.7109375" style="101" customWidth="1"/>
    <col min="25" max="25" width="1.7109375" style="101" customWidth="1"/>
    <col min="26" max="28" width="6.7109375" style="101" customWidth="1"/>
    <col min="29" max="29" width="2.140625" style="101" customWidth="1"/>
    <col min="30" max="30" width="16.28515625" style="101" bestFit="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Z1" s="29"/>
      <c r="AA1" s="372" t="s">
        <v>317</v>
      </c>
      <c r="AB1" s="372"/>
      <c r="BF1" s="29"/>
      <c r="BG1" s="372" t="s">
        <v>317</v>
      </c>
      <c r="BH1" s="372"/>
    </row>
    <row r="2" spans="1:62" ht="15" customHeight="1" x14ac:dyDescent="0.2">
      <c r="Z2" s="30"/>
      <c r="AA2" s="372"/>
      <c r="AB2" s="372"/>
      <c r="BF2" s="30"/>
      <c r="BG2" s="372"/>
      <c r="BH2" s="372"/>
    </row>
    <row r="3" spans="1:62" ht="15" customHeight="1" x14ac:dyDescent="0.2">
      <c r="A3" s="394" t="s">
        <v>252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D3" s="394" t="s">
        <v>253</v>
      </c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  <c r="BE3" s="394"/>
    </row>
    <row r="4" spans="1:62" ht="15" customHeight="1" x14ac:dyDescent="0.2">
      <c r="A4" s="393" t="s">
        <v>75</v>
      </c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D4" s="393" t="s">
        <v>106</v>
      </c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</row>
    <row r="5" spans="1:62" ht="15" customHeight="1" x14ac:dyDescent="0.2">
      <c r="A5" s="384" t="s">
        <v>236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D5" s="384" t="s">
        <v>236</v>
      </c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</row>
    <row r="6" spans="1:62" ht="15" customHeight="1" x14ac:dyDescent="0.2">
      <c r="A6" s="384" t="s">
        <v>246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D6" s="384" t="s">
        <v>246</v>
      </c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</row>
    <row r="7" spans="1:62" ht="15" customHeight="1" x14ac:dyDescent="0.2">
      <c r="A7" s="384" t="s">
        <v>230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D7" s="384" t="s">
        <v>230</v>
      </c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</row>
    <row r="8" spans="1:62" ht="15" customHeight="1" x14ac:dyDescent="0.2">
      <c r="A8" s="384" t="s">
        <v>481</v>
      </c>
      <c r="B8" s="384"/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D8" s="384" t="s">
        <v>481</v>
      </c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</row>
    <row r="9" spans="1:62" ht="15" customHeight="1" thickBot="1" x14ac:dyDescent="0.25">
      <c r="A9" s="99"/>
      <c r="B9" s="141"/>
      <c r="C9" s="99"/>
      <c r="D9" s="99"/>
      <c r="E9" s="99"/>
      <c r="F9" s="100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D9" s="99"/>
      <c r="AE9" s="141"/>
      <c r="AF9" s="99"/>
      <c r="AG9" s="99"/>
      <c r="AH9" s="99"/>
      <c r="AI9" s="10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</row>
    <row r="10" spans="1:62" ht="15" customHeight="1" x14ac:dyDescent="0.2">
      <c r="A10" s="391" t="s">
        <v>242</v>
      </c>
      <c r="B10" s="385" t="s">
        <v>19</v>
      </c>
      <c r="C10" s="385" t="s">
        <v>243</v>
      </c>
      <c r="D10" s="385"/>
      <c r="E10" s="108"/>
      <c r="F10" s="385" t="s">
        <v>64</v>
      </c>
      <c r="G10" s="385"/>
      <c r="H10" s="385"/>
      <c r="I10" s="108"/>
      <c r="J10" s="385" t="s">
        <v>65</v>
      </c>
      <c r="K10" s="385"/>
      <c r="L10" s="385"/>
      <c r="M10" s="108"/>
      <c r="N10" s="385" t="s">
        <v>66</v>
      </c>
      <c r="O10" s="385"/>
      <c r="P10" s="385"/>
      <c r="Q10" s="108"/>
      <c r="R10" s="385" t="s">
        <v>67</v>
      </c>
      <c r="S10" s="385"/>
      <c r="T10" s="385"/>
      <c r="U10" s="108"/>
      <c r="V10" s="385" t="s">
        <v>68</v>
      </c>
      <c r="W10" s="385"/>
      <c r="X10" s="385"/>
      <c r="Y10" s="108"/>
      <c r="Z10" s="385" t="s">
        <v>69</v>
      </c>
      <c r="AA10" s="385"/>
      <c r="AB10" s="385"/>
      <c r="AD10" s="391" t="s">
        <v>242</v>
      </c>
      <c r="AE10" s="385" t="s">
        <v>19</v>
      </c>
      <c r="AF10" s="385"/>
      <c r="AG10" s="385"/>
      <c r="AH10" s="108"/>
      <c r="AI10" s="385" t="s">
        <v>64</v>
      </c>
      <c r="AJ10" s="385"/>
      <c r="AK10" s="385"/>
      <c r="AL10" s="108"/>
      <c r="AM10" s="385" t="s">
        <v>65</v>
      </c>
      <c r="AN10" s="385"/>
      <c r="AO10" s="385"/>
      <c r="AP10" s="108"/>
      <c r="AQ10" s="385" t="s">
        <v>66</v>
      </c>
      <c r="AR10" s="385"/>
      <c r="AS10" s="385"/>
      <c r="AT10" s="108"/>
      <c r="AU10" s="385" t="s">
        <v>67</v>
      </c>
      <c r="AV10" s="385"/>
      <c r="AW10" s="385"/>
      <c r="AX10" s="108"/>
      <c r="AY10" s="385" t="s">
        <v>68</v>
      </c>
      <c r="AZ10" s="385"/>
      <c r="BA10" s="385"/>
      <c r="BB10" s="108"/>
      <c r="BC10" s="385" t="s">
        <v>69</v>
      </c>
      <c r="BD10" s="385"/>
      <c r="BE10" s="385"/>
    </row>
    <row r="11" spans="1:62" ht="15" customHeight="1" thickBot="1" x14ac:dyDescent="0.25">
      <c r="A11" s="392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92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</row>
    <row r="12" spans="1:62" ht="15" customHeight="1" x14ac:dyDescent="0.2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03"/>
      <c r="AE12" s="97"/>
      <c r="AF12" s="97"/>
      <c r="AG12" s="97"/>
      <c r="AH12" s="98"/>
      <c r="AI12" s="97"/>
      <c r="AJ12" s="97"/>
      <c r="AK12" s="97"/>
      <c r="AL12" s="98"/>
      <c r="AM12" s="97"/>
      <c r="AN12" s="97"/>
      <c r="AO12" s="97"/>
      <c r="AP12" s="98"/>
      <c r="AQ12" s="97"/>
      <c r="AR12" s="97"/>
      <c r="AS12" s="97"/>
      <c r="AT12" s="98"/>
      <c r="AU12" s="97"/>
      <c r="AV12" s="97"/>
      <c r="AW12" s="97"/>
      <c r="AX12" s="98"/>
      <c r="AY12" s="97"/>
      <c r="AZ12" s="97"/>
      <c r="BA12" s="97"/>
      <c r="BB12" s="98"/>
      <c r="BC12" s="97"/>
      <c r="BD12" s="97"/>
      <c r="BE12" s="97"/>
    </row>
    <row r="13" spans="1:62" s="154" customFormat="1" ht="15" customHeight="1" x14ac:dyDescent="0.25">
      <c r="A13" s="150" t="s">
        <v>244</v>
      </c>
      <c r="B13" s="152">
        <f>SUM(B15:B41)</f>
        <v>449361</v>
      </c>
      <c r="C13" s="152">
        <f>SUM(C15:C41)</f>
        <v>230865</v>
      </c>
      <c r="D13" s="152">
        <f>SUM(D15:D41)</f>
        <v>218496</v>
      </c>
      <c r="E13" s="152"/>
      <c r="F13" s="152">
        <f>SUM(F15:F41)</f>
        <v>71720</v>
      </c>
      <c r="G13" s="152">
        <f>SUM(G15:G41)</f>
        <v>36842</v>
      </c>
      <c r="H13" s="152">
        <f>SUM(H15:H41)</f>
        <v>34878</v>
      </c>
      <c r="I13" s="152"/>
      <c r="J13" s="152">
        <f>SUM(J15:J41)</f>
        <v>84267</v>
      </c>
      <c r="K13" s="152">
        <f>SUM(K15:K41)</f>
        <v>43559</v>
      </c>
      <c r="L13" s="152">
        <f>SUM(L15:L41)</f>
        <v>40708</v>
      </c>
      <c r="M13" s="152"/>
      <c r="N13" s="152">
        <f>SUM(N15:N41)</f>
        <v>77100</v>
      </c>
      <c r="O13" s="152">
        <f>SUM(O15:O41)</f>
        <v>39404</v>
      </c>
      <c r="P13" s="152">
        <f>SUM(P15:P41)</f>
        <v>37696</v>
      </c>
      <c r="Q13" s="152"/>
      <c r="R13" s="152">
        <f>SUM(R15:R41)</f>
        <v>71151</v>
      </c>
      <c r="S13" s="152">
        <f>SUM(S15:S41)</f>
        <v>36657</v>
      </c>
      <c r="T13" s="152">
        <f>SUM(T15:T41)</f>
        <v>34494</v>
      </c>
      <c r="U13" s="152"/>
      <c r="V13" s="152">
        <f>SUM(V15:V41)</f>
        <v>71951</v>
      </c>
      <c r="W13" s="152">
        <f>SUM(W15:W41)</f>
        <v>37068</v>
      </c>
      <c r="X13" s="152">
        <f>SUM(X15:X41)</f>
        <v>34883</v>
      </c>
      <c r="Y13" s="152"/>
      <c r="Z13" s="152">
        <f>SUM(Z15:Z41)</f>
        <v>73172</v>
      </c>
      <c r="AA13" s="152">
        <f>SUM(AA15:AA41)</f>
        <v>37335</v>
      </c>
      <c r="AB13" s="152">
        <f>SUM(AB15:AB41)</f>
        <v>35837</v>
      </c>
      <c r="AD13" s="150" t="s">
        <v>244</v>
      </c>
      <c r="AE13" s="158">
        <f>+B13/(B13+B57+B104)*100</f>
        <v>97.254181383752339</v>
      </c>
      <c r="AF13" s="158">
        <f>+C13/(C13+C57+C104)*100</f>
        <v>97.153546073921959</v>
      </c>
      <c r="AG13" s="158">
        <f>+D13/(D13+D57+D104)*100</f>
        <v>97.360740400768208</v>
      </c>
      <c r="AH13" s="159"/>
      <c r="AI13" s="158">
        <f>+F13/(F13+F57+F104)*100</f>
        <v>99.874669266118914</v>
      </c>
      <c r="AJ13" s="158">
        <f>+G13/(G13+G57+G104)*100</f>
        <v>99.883421445031857</v>
      </c>
      <c r="AK13" s="158">
        <f>+H13/(H13+H57+H104)*100</f>
        <v>99.865425912670005</v>
      </c>
      <c r="AL13" s="159"/>
      <c r="AM13" s="158">
        <f>+J13/(J13+J57+J104)*100</f>
        <v>95.600431107833685</v>
      </c>
      <c r="AN13" s="158">
        <f>+K13/(K13+K57+K104)*100</f>
        <v>95.438312043995538</v>
      </c>
      <c r="AO13" s="158">
        <f>+L13/(L13+L57+L104)*100</f>
        <v>95.77451533973273</v>
      </c>
      <c r="AP13" s="159"/>
      <c r="AQ13" s="158">
        <f>+N13/(N13+N57+N104)*100</f>
        <v>97.177932668674927</v>
      </c>
      <c r="AR13" s="158">
        <f>+O13/(O13+O57+O104)*100</f>
        <v>96.951504564131582</v>
      </c>
      <c r="AS13" s="158">
        <f>+P13/(P13+P57+P104)*100</f>
        <v>97.415753566260079</v>
      </c>
      <c r="AT13" s="159"/>
      <c r="AU13" s="158">
        <f>+R13/(R13+R57+R104)*100</f>
        <v>96.711974989805626</v>
      </c>
      <c r="AV13" s="158">
        <f>+S13/(S13+S57+S104)*100</f>
        <v>96.60561338779813</v>
      </c>
      <c r="AW13" s="158">
        <f>+T13/(T13+T57+T104)*100</f>
        <v>96.825263157894739</v>
      </c>
      <c r="AX13" s="159"/>
      <c r="AY13" s="158">
        <f>+V13/(V13+V57+V104)*100</f>
        <v>96.423210935406061</v>
      </c>
      <c r="AZ13" s="158">
        <f>+W13/(W13+W57+W104)*100</f>
        <v>96.445855232346361</v>
      </c>
      <c r="BA13" s="158">
        <f>+X13/(X13+X57+X104)*100</f>
        <v>96.399159896092414</v>
      </c>
      <c r="BB13" s="159"/>
      <c r="BC13" s="158">
        <f>+Z13/(Z13+Z57+Z104)*100</f>
        <v>98.133147363338878</v>
      </c>
      <c r="BD13" s="158">
        <f>+AA13/(AA13+AA57+AA104)*100</f>
        <v>98.041017830414106</v>
      </c>
      <c r="BE13" s="158">
        <f>+AB13/(AB13+AB57+AB104)*100</f>
        <v>98.229312282432915</v>
      </c>
      <c r="BF13" s="96"/>
      <c r="BG13" s="96"/>
      <c r="BH13" s="96"/>
      <c r="BI13" s="96"/>
      <c r="BJ13" s="96"/>
    </row>
    <row r="14" spans="1:62" ht="15" customHeight="1" x14ac:dyDescent="0.2">
      <c r="A14" s="107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D14" s="107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</row>
    <row r="15" spans="1:62" ht="15" customHeight="1" x14ac:dyDescent="0.2">
      <c r="A15" s="107" t="s">
        <v>79</v>
      </c>
      <c r="B15" s="261">
        <v>26826</v>
      </c>
      <c r="C15" s="261">
        <v>13680</v>
      </c>
      <c r="D15" s="261">
        <v>13146</v>
      </c>
      <c r="E15" s="261"/>
      <c r="F15" s="261">
        <v>4516</v>
      </c>
      <c r="G15" s="261">
        <v>2329</v>
      </c>
      <c r="H15" s="261">
        <v>2187</v>
      </c>
      <c r="I15" s="261"/>
      <c r="J15" s="261">
        <v>4996</v>
      </c>
      <c r="K15" s="261">
        <v>2522</v>
      </c>
      <c r="L15" s="261">
        <v>2474</v>
      </c>
      <c r="M15" s="261"/>
      <c r="N15" s="261">
        <v>4418</v>
      </c>
      <c r="O15" s="261">
        <v>2226</v>
      </c>
      <c r="P15" s="261">
        <v>2192</v>
      </c>
      <c r="Q15" s="261"/>
      <c r="R15" s="261">
        <v>4238</v>
      </c>
      <c r="S15" s="261">
        <v>2153</v>
      </c>
      <c r="T15" s="261">
        <v>2085</v>
      </c>
      <c r="U15" s="261"/>
      <c r="V15" s="261">
        <v>4247</v>
      </c>
      <c r="W15" s="261">
        <v>2158</v>
      </c>
      <c r="X15" s="261">
        <v>2089</v>
      </c>
      <c r="Y15" s="261"/>
      <c r="Z15" s="261">
        <v>4411</v>
      </c>
      <c r="AA15" s="261">
        <v>2292</v>
      </c>
      <c r="AB15" s="261">
        <v>2119</v>
      </c>
      <c r="AD15" s="107" t="s">
        <v>79</v>
      </c>
      <c r="AE15" s="102">
        <f t="shared" ref="AE15:AE38" si="0">+B15/(B15+B59+B106)*100</f>
        <v>93.912130229301596</v>
      </c>
      <c r="AF15" s="102">
        <f t="shared" ref="AF15:AF38" si="1">+C15/(C15+C59+C106)*100</f>
        <v>93.705048290978837</v>
      </c>
      <c r="AG15" s="102">
        <f t="shared" ref="AG15:AG38" si="2">+D15/(D15+D59+D106)*100</f>
        <v>94.128598023772014</v>
      </c>
      <c r="AH15" s="142"/>
      <c r="AI15" s="102">
        <f t="shared" ref="AI15:AI38" si="3">+F15/(F15+F59+F106)*100</f>
        <v>99.823165340406717</v>
      </c>
      <c r="AJ15" s="102">
        <f t="shared" ref="AJ15:AJ38" si="4">+G15/(G15+G59+G106)*100</f>
        <v>99.828546935276464</v>
      </c>
      <c r="AK15" s="102">
        <f t="shared" ref="AK15:AK38" si="5">+H15/(H15+H59+H106)*100</f>
        <v>99.817434961204938</v>
      </c>
      <c r="AL15" s="105"/>
      <c r="AM15" s="102">
        <f t="shared" ref="AM15:AM38" si="6">+J15/(J15+J59+J106)*100</f>
        <v>90.803344238458735</v>
      </c>
      <c r="AN15" s="102">
        <f t="shared" ref="AN15:AN38" si="7">+K15/(K15+K59+K106)*100</f>
        <v>90.264853256979237</v>
      </c>
      <c r="AO15" s="102">
        <f t="shared" ref="AO15:AO38" si="8">+L15/(L15+L59+L106)*100</f>
        <v>91.3589364844904</v>
      </c>
      <c r="AP15" s="105"/>
      <c r="AQ15" s="102">
        <f t="shared" ref="AQ15:AQ38" si="9">+N15/(N15+N59+N106)*100</f>
        <v>93.10853530031612</v>
      </c>
      <c r="AR15" s="102">
        <f t="shared" ref="AR15:AR38" si="10">+O15/(O15+O59+O106)*100</f>
        <v>92.711370262390673</v>
      </c>
      <c r="AS15" s="102">
        <f t="shared" ref="AS15:AS38" si="11">+P15/(P15+P59+P106)*100</f>
        <v>93.515358361774744</v>
      </c>
      <c r="AT15" s="105"/>
      <c r="AU15" s="102">
        <f t="shared" ref="AU15:AU38" si="12">+R15/(R15+R59+R106)*100</f>
        <v>92.67439317734528</v>
      </c>
      <c r="AV15" s="102">
        <f t="shared" ref="AV15:AV38" si="13">+S15/(S15+S59+S106)*100</f>
        <v>92.522561237645036</v>
      </c>
      <c r="AW15" s="102">
        <f t="shared" ref="AW15:AW38" si="14">+T15/(T15+T59+T106)*100</f>
        <v>92.831700801424759</v>
      </c>
      <c r="AX15" s="105"/>
      <c r="AY15" s="102">
        <f t="shared" ref="AY15:AY38" si="15">+V15/(V15+V59+V106)*100</f>
        <v>92.265913534651318</v>
      </c>
      <c r="AZ15" s="102">
        <f t="shared" ref="AZ15:AZ38" si="16">+W15/(W15+W59+W106)*100</f>
        <v>91.986359761295816</v>
      </c>
      <c r="BA15" s="102">
        <f t="shared" ref="BA15:BA38" si="17">+X15/(X15+X59+X106)*100</f>
        <v>92.556490917146647</v>
      </c>
      <c r="BB15" s="142"/>
      <c r="BC15" s="102">
        <f t="shared" ref="BC15:BC38" si="18">+Z15/(Z15+Z59+Z106)*100</f>
        <v>95.517540060632314</v>
      </c>
      <c r="BD15" s="102">
        <f t="shared" ref="BD15:BD38" si="19">+AA15/(AA15+AA59+AA106)*100</f>
        <v>95.579649708090074</v>
      </c>
      <c r="BE15" s="102">
        <f t="shared" ref="BE15:BE38" si="20">+AB15/(AB15+AB59+AB106)*100</f>
        <v>95.450450450450447</v>
      </c>
    </row>
    <row r="16" spans="1:62" ht="15" customHeight="1" x14ac:dyDescent="0.2">
      <c r="A16" s="107" t="s">
        <v>80</v>
      </c>
      <c r="B16" s="261">
        <v>26489</v>
      </c>
      <c r="C16" s="261">
        <v>13438</v>
      </c>
      <c r="D16" s="261">
        <v>13051</v>
      </c>
      <c r="E16" s="261"/>
      <c r="F16" s="261">
        <v>4207</v>
      </c>
      <c r="G16" s="261">
        <v>2149</v>
      </c>
      <c r="H16" s="261">
        <v>2058</v>
      </c>
      <c r="I16" s="261"/>
      <c r="J16" s="261">
        <v>4911</v>
      </c>
      <c r="K16" s="261">
        <v>2486</v>
      </c>
      <c r="L16" s="261">
        <v>2425</v>
      </c>
      <c r="M16" s="261"/>
      <c r="N16" s="261">
        <v>4476</v>
      </c>
      <c r="O16" s="261">
        <v>2261</v>
      </c>
      <c r="P16" s="261">
        <v>2215</v>
      </c>
      <c r="Q16" s="261"/>
      <c r="R16" s="261">
        <v>4218</v>
      </c>
      <c r="S16" s="261">
        <v>2133</v>
      </c>
      <c r="T16" s="261">
        <v>2085</v>
      </c>
      <c r="U16" s="261"/>
      <c r="V16" s="261">
        <v>4241</v>
      </c>
      <c r="W16" s="261">
        <v>2152</v>
      </c>
      <c r="X16" s="261">
        <v>2089</v>
      </c>
      <c r="Y16" s="261"/>
      <c r="Z16" s="261">
        <v>4436</v>
      </c>
      <c r="AA16" s="261">
        <v>2257</v>
      </c>
      <c r="AB16" s="261">
        <v>2179</v>
      </c>
      <c r="AD16" s="107" t="s">
        <v>80</v>
      </c>
      <c r="AE16" s="102">
        <f t="shared" si="0"/>
        <v>95.929453518270378</v>
      </c>
      <c r="AF16" s="102">
        <f t="shared" si="1"/>
        <v>95.876141552511413</v>
      </c>
      <c r="AG16" s="102">
        <f t="shared" si="2"/>
        <v>95.984408325365891</v>
      </c>
      <c r="AH16" s="142"/>
      <c r="AI16" s="102">
        <f t="shared" si="3"/>
        <v>99.64471814306016</v>
      </c>
      <c r="AJ16" s="102">
        <f t="shared" si="4"/>
        <v>99.721577726218101</v>
      </c>
      <c r="AK16" s="102">
        <f t="shared" si="5"/>
        <v>99.56458635703919</v>
      </c>
      <c r="AL16" s="105"/>
      <c r="AM16" s="102">
        <f t="shared" si="6"/>
        <v>94.242947610823251</v>
      </c>
      <c r="AN16" s="102">
        <f t="shared" si="7"/>
        <v>94.166666666666671</v>
      </c>
      <c r="AO16" s="102">
        <f t="shared" si="8"/>
        <v>94.321275768183582</v>
      </c>
      <c r="AP16" s="105"/>
      <c r="AQ16" s="102">
        <f t="shared" si="9"/>
        <v>96.527927539357336</v>
      </c>
      <c r="AR16" s="102">
        <f t="shared" si="10"/>
        <v>96.171841769459803</v>
      </c>
      <c r="AS16" s="102">
        <f t="shared" si="11"/>
        <v>96.894138232720906</v>
      </c>
      <c r="AT16" s="105"/>
      <c r="AU16" s="102">
        <f t="shared" si="12"/>
        <v>94.193836534167048</v>
      </c>
      <c r="AV16" s="102">
        <f t="shared" si="13"/>
        <v>93.923381770145312</v>
      </c>
      <c r="AW16" s="102">
        <f t="shared" si="14"/>
        <v>94.472134118713186</v>
      </c>
      <c r="AX16" s="105"/>
      <c r="AY16" s="102">
        <f t="shared" si="15"/>
        <v>94.940676068950083</v>
      </c>
      <c r="AZ16" s="102">
        <f t="shared" si="16"/>
        <v>95.221238938053105</v>
      </c>
      <c r="BA16" s="102">
        <f t="shared" si="17"/>
        <v>94.653375623017666</v>
      </c>
      <c r="BB16" s="142"/>
      <c r="BC16" s="102">
        <f t="shared" si="18"/>
        <v>96.476729012614186</v>
      </c>
      <c r="BD16" s="102">
        <f t="shared" si="19"/>
        <v>96.494228302693458</v>
      </c>
      <c r="BE16" s="102">
        <f t="shared" si="20"/>
        <v>96.458610004426731</v>
      </c>
    </row>
    <row r="17" spans="1:57" ht="15" customHeight="1" x14ac:dyDescent="0.2">
      <c r="A17" s="107" t="s">
        <v>81</v>
      </c>
      <c r="B17" s="261">
        <v>23733</v>
      </c>
      <c r="C17" s="261">
        <v>12251</v>
      </c>
      <c r="D17" s="261">
        <v>11482</v>
      </c>
      <c r="E17" s="261"/>
      <c r="F17" s="261">
        <v>3996</v>
      </c>
      <c r="G17" s="261">
        <v>2060</v>
      </c>
      <c r="H17" s="261">
        <v>1936</v>
      </c>
      <c r="I17" s="261"/>
      <c r="J17" s="261">
        <v>4606</v>
      </c>
      <c r="K17" s="261">
        <v>2425</v>
      </c>
      <c r="L17" s="261">
        <v>2181</v>
      </c>
      <c r="M17" s="261"/>
      <c r="N17" s="261">
        <v>3972</v>
      </c>
      <c r="O17" s="261">
        <v>2111</v>
      </c>
      <c r="P17" s="261">
        <v>1861</v>
      </c>
      <c r="Q17" s="261"/>
      <c r="R17" s="261">
        <v>3707</v>
      </c>
      <c r="S17" s="261">
        <v>1896</v>
      </c>
      <c r="T17" s="261">
        <v>1811</v>
      </c>
      <c r="U17" s="261"/>
      <c r="V17" s="261">
        <v>3760</v>
      </c>
      <c r="W17" s="261">
        <v>1913</v>
      </c>
      <c r="X17" s="261">
        <v>1847</v>
      </c>
      <c r="Y17" s="261"/>
      <c r="Z17" s="261">
        <v>3692</v>
      </c>
      <c r="AA17" s="261">
        <v>1846</v>
      </c>
      <c r="AB17" s="261">
        <v>1846</v>
      </c>
      <c r="AD17" s="107" t="s">
        <v>81</v>
      </c>
      <c r="AE17" s="102">
        <f t="shared" si="0"/>
        <v>93.958589017775836</v>
      </c>
      <c r="AF17" s="102">
        <f t="shared" si="1"/>
        <v>93.934979297653726</v>
      </c>
      <c r="AG17" s="102">
        <f t="shared" si="2"/>
        <v>93.983793075223048</v>
      </c>
      <c r="AH17" s="142"/>
      <c r="AI17" s="102">
        <f t="shared" si="3"/>
        <v>99.82513115163627</v>
      </c>
      <c r="AJ17" s="102">
        <f t="shared" si="4"/>
        <v>99.854580707707214</v>
      </c>
      <c r="AK17" s="102">
        <f t="shared" si="5"/>
        <v>99.793814432989691</v>
      </c>
      <c r="AL17" s="105"/>
      <c r="AM17" s="102">
        <f t="shared" si="6"/>
        <v>92.471391286890182</v>
      </c>
      <c r="AN17" s="102">
        <f t="shared" si="7"/>
        <v>92.135258358662625</v>
      </c>
      <c r="AO17" s="102">
        <f t="shared" si="8"/>
        <v>92.848020434227323</v>
      </c>
      <c r="AP17" s="105"/>
      <c r="AQ17" s="102">
        <f t="shared" si="9"/>
        <v>92.436583663020713</v>
      </c>
      <c r="AR17" s="102">
        <f t="shared" si="10"/>
        <v>92.87285525736911</v>
      </c>
      <c r="AS17" s="102">
        <f t="shared" si="11"/>
        <v>91.946640316205531</v>
      </c>
      <c r="AT17" s="105"/>
      <c r="AU17" s="102">
        <f t="shared" si="12"/>
        <v>92.053637943878812</v>
      </c>
      <c r="AV17" s="102">
        <f t="shared" si="13"/>
        <v>91.994177583697237</v>
      </c>
      <c r="AW17" s="102">
        <f t="shared" si="14"/>
        <v>92.115971515768052</v>
      </c>
      <c r="AX17" s="105"/>
      <c r="AY17" s="102">
        <f t="shared" si="15"/>
        <v>94.164788379664415</v>
      </c>
      <c r="AZ17" s="102">
        <f t="shared" si="16"/>
        <v>94.282897979300145</v>
      </c>
      <c r="BA17" s="102">
        <f t="shared" si="17"/>
        <v>94.042769857433811</v>
      </c>
      <c r="BB17" s="142"/>
      <c r="BC17" s="102">
        <f t="shared" si="18"/>
        <v>93.279434057604846</v>
      </c>
      <c r="BD17" s="102">
        <f t="shared" si="19"/>
        <v>93.04435483870968</v>
      </c>
      <c r="BE17" s="102">
        <f t="shared" si="20"/>
        <v>93.515704154002023</v>
      </c>
    </row>
    <row r="18" spans="1:57" ht="15" customHeight="1" x14ac:dyDescent="0.2">
      <c r="A18" s="107" t="s">
        <v>82</v>
      </c>
      <c r="B18" s="261">
        <v>25850</v>
      </c>
      <c r="C18" s="261">
        <v>13251</v>
      </c>
      <c r="D18" s="261">
        <v>12599</v>
      </c>
      <c r="E18" s="261"/>
      <c r="F18" s="261">
        <v>4286</v>
      </c>
      <c r="G18" s="261">
        <v>2173</v>
      </c>
      <c r="H18" s="261">
        <v>2113</v>
      </c>
      <c r="I18" s="261"/>
      <c r="J18" s="261">
        <v>4814</v>
      </c>
      <c r="K18" s="261">
        <v>2503</v>
      </c>
      <c r="L18" s="261">
        <v>2311</v>
      </c>
      <c r="M18" s="261"/>
      <c r="N18" s="261">
        <v>4404</v>
      </c>
      <c r="O18" s="261">
        <v>2233</v>
      </c>
      <c r="P18" s="261">
        <v>2171</v>
      </c>
      <c r="Q18" s="261"/>
      <c r="R18" s="261">
        <v>4038</v>
      </c>
      <c r="S18" s="261">
        <v>2038</v>
      </c>
      <c r="T18" s="261">
        <v>2000</v>
      </c>
      <c r="U18" s="261"/>
      <c r="V18" s="261">
        <v>4130</v>
      </c>
      <c r="W18" s="261">
        <v>2116</v>
      </c>
      <c r="X18" s="261">
        <v>2014</v>
      </c>
      <c r="Y18" s="261"/>
      <c r="Z18" s="261">
        <v>4178</v>
      </c>
      <c r="AA18" s="261">
        <v>2188</v>
      </c>
      <c r="AB18" s="261">
        <v>1990</v>
      </c>
      <c r="AD18" s="107" t="s">
        <v>82</v>
      </c>
      <c r="AE18" s="102">
        <f t="shared" si="0"/>
        <v>95.90413296727759</v>
      </c>
      <c r="AF18" s="102">
        <f t="shared" si="1"/>
        <v>95.764977957649776</v>
      </c>
      <c r="AG18" s="102">
        <f t="shared" si="2"/>
        <v>96.050926278874741</v>
      </c>
      <c r="AH18" s="142"/>
      <c r="AI18" s="102">
        <f t="shared" si="3"/>
        <v>99.906759906759916</v>
      </c>
      <c r="AJ18" s="102">
        <f t="shared" si="4"/>
        <v>99.862132352941174</v>
      </c>
      <c r="AK18" s="102">
        <f t="shared" si="5"/>
        <v>99.952696310312206</v>
      </c>
      <c r="AL18" s="105"/>
      <c r="AM18" s="102">
        <f t="shared" si="6"/>
        <v>92.63036367134886</v>
      </c>
      <c r="AN18" s="102">
        <f t="shared" si="7"/>
        <v>93.013749535488671</v>
      </c>
      <c r="AO18" s="102">
        <f t="shared" si="8"/>
        <v>92.218675179569033</v>
      </c>
      <c r="AP18" s="105"/>
      <c r="AQ18" s="102">
        <f t="shared" si="9"/>
        <v>95.201037613488964</v>
      </c>
      <c r="AR18" s="102">
        <f t="shared" si="10"/>
        <v>94.219409282700411</v>
      </c>
      <c r="AS18" s="102">
        <f t="shared" si="11"/>
        <v>96.232269503546092</v>
      </c>
      <c r="AT18" s="105"/>
      <c r="AU18" s="102">
        <f t="shared" si="12"/>
        <v>94.345794392523359</v>
      </c>
      <c r="AV18" s="102">
        <f t="shared" si="13"/>
        <v>94.220989366620429</v>
      </c>
      <c r="AW18" s="102">
        <f t="shared" si="14"/>
        <v>94.473311289560698</v>
      </c>
      <c r="AX18" s="105"/>
      <c r="AY18" s="102">
        <f t="shared" si="15"/>
        <v>95.271049596309112</v>
      </c>
      <c r="AZ18" s="102">
        <f t="shared" si="16"/>
        <v>95.315315315315317</v>
      </c>
      <c r="BA18" s="102">
        <f t="shared" si="17"/>
        <v>95.224586288416077</v>
      </c>
      <c r="BB18" s="142"/>
      <c r="BC18" s="102">
        <f t="shared" si="18"/>
        <v>98.864174159962133</v>
      </c>
      <c r="BD18" s="102">
        <f t="shared" si="19"/>
        <v>98.691926026161482</v>
      </c>
      <c r="BE18" s="102">
        <f t="shared" si="20"/>
        <v>99.054255848680938</v>
      </c>
    </row>
    <row r="19" spans="1:57" ht="15" customHeight="1" x14ac:dyDescent="0.2">
      <c r="A19" s="107" t="s">
        <v>83</v>
      </c>
      <c r="B19" s="261">
        <v>6343</v>
      </c>
      <c r="C19" s="261">
        <v>3291</v>
      </c>
      <c r="D19" s="261">
        <v>3052</v>
      </c>
      <c r="E19" s="261"/>
      <c r="F19" s="261">
        <v>991</v>
      </c>
      <c r="G19" s="261">
        <v>486</v>
      </c>
      <c r="H19" s="261">
        <v>505</v>
      </c>
      <c r="I19" s="261"/>
      <c r="J19" s="261">
        <v>1160</v>
      </c>
      <c r="K19" s="261">
        <v>608</v>
      </c>
      <c r="L19" s="261">
        <v>552</v>
      </c>
      <c r="M19" s="261"/>
      <c r="N19" s="261">
        <v>1106</v>
      </c>
      <c r="O19" s="261">
        <v>542</v>
      </c>
      <c r="P19" s="261">
        <v>564</v>
      </c>
      <c r="Q19" s="261"/>
      <c r="R19" s="261">
        <v>990</v>
      </c>
      <c r="S19" s="261">
        <v>529</v>
      </c>
      <c r="T19" s="261">
        <v>461</v>
      </c>
      <c r="U19" s="261"/>
      <c r="V19" s="261">
        <v>1009</v>
      </c>
      <c r="W19" s="261">
        <v>545</v>
      </c>
      <c r="X19" s="261">
        <v>464</v>
      </c>
      <c r="Y19" s="261"/>
      <c r="Z19" s="261">
        <v>1087</v>
      </c>
      <c r="AA19" s="261">
        <v>581</v>
      </c>
      <c r="AB19" s="261">
        <v>506</v>
      </c>
      <c r="AD19" s="107" t="s">
        <v>83</v>
      </c>
      <c r="AE19" s="102">
        <f t="shared" si="0"/>
        <v>99.001092555017948</v>
      </c>
      <c r="AF19" s="102">
        <f t="shared" si="1"/>
        <v>98.828828828828833</v>
      </c>
      <c r="AG19" s="102">
        <f t="shared" si="2"/>
        <v>99.187520311992202</v>
      </c>
      <c r="AH19" s="142"/>
      <c r="AI19" s="102">
        <f t="shared" si="3"/>
        <v>100</v>
      </c>
      <c r="AJ19" s="102">
        <f t="shared" si="4"/>
        <v>100</v>
      </c>
      <c r="AK19" s="102">
        <f t="shared" si="5"/>
        <v>100</v>
      </c>
      <c r="AL19" s="105"/>
      <c r="AM19" s="102">
        <f t="shared" si="6"/>
        <v>98.807495741056215</v>
      </c>
      <c r="AN19" s="102">
        <f t="shared" si="7"/>
        <v>98.861788617886177</v>
      </c>
      <c r="AO19" s="102">
        <f t="shared" si="8"/>
        <v>98.747763864042938</v>
      </c>
      <c r="AP19" s="105"/>
      <c r="AQ19" s="102">
        <f t="shared" si="9"/>
        <v>99.460431654676256</v>
      </c>
      <c r="AR19" s="102">
        <f t="shared" si="10"/>
        <v>99.632352941176478</v>
      </c>
      <c r="AS19" s="102">
        <f t="shared" si="11"/>
        <v>99.295774647887328</v>
      </c>
      <c r="AT19" s="105"/>
      <c r="AU19" s="102">
        <f t="shared" si="12"/>
        <v>98.507462686567166</v>
      </c>
      <c r="AV19" s="102">
        <f t="shared" si="13"/>
        <v>97.601476014760152</v>
      </c>
      <c r="AW19" s="102">
        <f t="shared" si="14"/>
        <v>99.568034557235421</v>
      </c>
      <c r="AX19" s="105"/>
      <c r="AY19" s="102">
        <f t="shared" si="15"/>
        <v>98.921568627450981</v>
      </c>
      <c r="AZ19" s="102">
        <f t="shared" si="16"/>
        <v>98.375451263537911</v>
      </c>
      <c r="BA19" s="102">
        <f t="shared" si="17"/>
        <v>99.570815450643778</v>
      </c>
      <c r="BB19" s="142"/>
      <c r="BC19" s="102">
        <f t="shared" si="18"/>
        <v>98.371040723981892</v>
      </c>
      <c r="BD19" s="102">
        <f t="shared" si="19"/>
        <v>98.641765704584046</v>
      </c>
      <c r="BE19" s="102">
        <f t="shared" si="20"/>
        <v>98.062015503875969</v>
      </c>
    </row>
    <row r="20" spans="1:57" ht="15" customHeight="1" x14ac:dyDescent="0.2">
      <c r="A20" s="107" t="s">
        <v>84</v>
      </c>
      <c r="B20" s="261">
        <v>14828</v>
      </c>
      <c r="C20" s="261">
        <v>7550</v>
      </c>
      <c r="D20" s="261">
        <v>7278</v>
      </c>
      <c r="E20" s="261"/>
      <c r="F20" s="261">
        <v>2143</v>
      </c>
      <c r="G20" s="261">
        <v>1084</v>
      </c>
      <c r="H20" s="261">
        <v>1059</v>
      </c>
      <c r="I20" s="261"/>
      <c r="J20" s="261">
        <v>2776</v>
      </c>
      <c r="K20" s="261">
        <v>1466</v>
      </c>
      <c r="L20" s="261">
        <v>1310</v>
      </c>
      <c r="M20" s="261"/>
      <c r="N20" s="261">
        <v>2616</v>
      </c>
      <c r="O20" s="261">
        <v>1309</v>
      </c>
      <c r="P20" s="261">
        <v>1307</v>
      </c>
      <c r="Q20" s="261"/>
      <c r="R20" s="261">
        <v>2390</v>
      </c>
      <c r="S20" s="261">
        <v>1188</v>
      </c>
      <c r="T20" s="261">
        <v>1202</v>
      </c>
      <c r="U20" s="261"/>
      <c r="V20" s="261">
        <v>2494</v>
      </c>
      <c r="W20" s="261">
        <v>1297</v>
      </c>
      <c r="X20" s="261">
        <v>1197</v>
      </c>
      <c r="Y20" s="261"/>
      <c r="Z20" s="261">
        <v>2409</v>
      </c>
      <c r="AA20" s="261">
        <v>1206</v>
      </c>
      <c r="AB20" s="261">
        <v>1203</v>
      </c>
      <c r="AD20" s="107" t="s">
        <v>84</v>
      </c>
      <c r="AE20" s="102">
        <f t="shared" si="0"/>
        <v>99.190581309786609</v>
      </c>
      <c r="AF20" s="102">
        <f t="shared" si="1"/>
        <v>99.133403361344534</v>
      </c>
      <c r="AG20" s="102">
        <f t="shared" si="2"/>
        <v>99.249965907541252</v>
      </c>
      <c r="AH20" s="142"/>
      <c r="AI20" s="102">
        <f t="shared" si="3"/>
        <v>99.906759906759916</v>
      </c>
      <c r="AJ20" s="102">
        <f t="shared" si="4"/>
        <v>99.907834101382491</v>
      </c>
      <c r="AK20" s="102">
        <f t="shared" si="5"/>
        <v>99.905660377358487</v>
      </c>
      <c r="AL20" s="105"/>
      <c r="AM20" s="102">
        <f t="shared" si="6"/>
        <v>98.369950389794468</v>
      </c>
      <c r="AN20" s="102">
        <f t="shared" si="7"/>
        <v>98.587760591795558</v>
      </c>
      <c r="AO20" s="102">
        <f t="shared" si="8"/>
        <v>98.12734082397003</v>
      </c>
      <c r="AP20" s="105"/>
      <c r="AQ20" s="102">
        <f t="shared" si="9"/>
        <v>99.35434865172806</v>
      </c>
      <c r="AR20" s="102">
        <f t="shared" si="10"/>
        <v>99.016641452344928</v>
      </c>
      <c r="AS20" s="102">
        <f t="shared" si="11"/>
        <v>99.694889397406556</v>
      </c>
      <c r="AT20" s="105"/>
      <c r="AU20" s="102">
        <f t="shared" si="12"/>
        <v>99.293726630660572</v>
      </c>
      <c r="AV20" s="102">
        <f t="shared" si="13"/>
        <v>99.082568807339456</v>
      </c>
      <c r="AW20" s="102">
        <f t="shared" si="14"/>
        <v>99.503311258278146</v>
      </c>
      <c r="AX20" s="105"/>
      <c r="AY20" s="102">
        <f t="shared" si="15"/>
        <v>98.73317498020586</v>
      </c>
      <c r="AZ20" s="102">
        <f t="shared" si="16"/>
        <v>98.781416603198778</v>
      </c>
      <c r="BA20" s="102">
        <f t="shared" si="17"/>
        <v>98.680956306677658</v>
      </c>
      <c r="BB20" s="142"/>
      <c r="BC20" s="102">
        <f t="shared" si="18"/>
        <v>99.710264900662253</v>
      </c>
      <c r="BD20" s="102">
        <f t="shared" si="19"/>
        <v>99.669421487603302</v>
      </c>
      <c r="BE20" s="102">
        <f t="shared" si="20"/>
        <v>99.75124378109453</v>
      </c>
    </row>
    <row r="21" spans="1:57" ht="15" customHeight="1" x14ac:dyDescent="0.2">
      <c r="A21" s="107" t="s">
        <v>85</v>
      </c>
      <c r="B21" s="261">
        <v>3575</v>
      </c>
      <c r="C21" s="261">
        <v>1818</v>
      </c>
      <c r="D21" s="261">
        <v>1757</v>
      </c>
      <c r="E21" s="261"/>
      <c r="F21" s="261">
        <v>558</v>
      </c>
      <c r="G21" s="261">
        <v>281</v>
      </c>
      <c r="H21" s="261">
        <v>277</v>
      </c>
      <c r="I21" s="261"/>
      <c r="J21" s="261">
        <v>681</v>
      </c>
      <c r="K21" s="261">
        <v>342</v>
      </c>
      <c r="L21" s="261">
        <v>339</v>
      </c>
      <c r="M21" s="261"/>
      <c r="N21" s="261">
        <v>608</v>
      </c>
      <c r="O21" s="261">
        <v>292</v>
      </c>
      <c r="P21" s="261">
        <v>316</v>
      </c>
      <c r="Q21" s="261"/>
      <c r="R21" s="261">
        <v>555</v>
      </c>
      <c r="S21" s="261">
        <v>298</v>
      </c>
      <c r="T21" s="261">
        <v>257</v>
      </c>
      <c r="U21" s="261"/>
      <c r="V21" s="261">
        <v>614</v>
      </c>
      <c r="W21" s="261">
        <v>325</v>
      </c>
      <c r="X21" s="261">
        <v>289</v>
      </c>
      <c r="Y21" s="261"/>
      <c r="Z21" s="261">
        <v>559</v>
      </c>
      <c r="AA21" s="261">
        <v>280</v>
      </c>
      <c r="AB21" s="261">
        <v>279</v>
      </c>
      <c r="AD21" s="107" t="s">
        <v>85</v>
      </c>
      <c r="AE21" s="102">
        <f t="shared" si="0"/>
        <v>98.187311178247739</v>
      </c>
      <c r="AF21" s="102">
        <f t="shared" si="1"/>
        <v>98.005390835579519</v>
      </c>
      <c r="AG21" s="102">
        <f t="shared" si="2"/>
        <v>98.376259798432258</v>
      </c>
      <c r="AH21" s="142"/>
      <c r="AI21" s="102">
        <f t="shared" si="3"/>
        <v>100</v>
      </c>
      <c r="AJ21" s="102">
        <f t="shared" si="4"/>
        <v>100</v>
      </c>
      <c r="AK21" s="102">
        <f t="shared" si="5"/>
        <v>100</v>
      </c>
      <c r="AL21" s="105"/>
      <c r="AM21" s="102">
        <f t="shared" si="6"/>
        <v>98.695652173913047</v>
      </c>
      <c r="AN21" s="102">
        <f t="shared" si="7"/>
        <v>99.130434782608702</v>
      </c>
      <c r="AO21" s="102">
        <f t="shared" si="8"/>
        <v>98.260869565217391</v>
      </c>
      <c r="AP21" s="105"/>
      <c r="AQ21" s="102">
        <f t="shared" si="9"/>
        <v>98.381877022653725</v>
      </c>
      <c r="AR21" s="102">
        <f t="shared" si="10"/>
        <v>98.316498316498311</v>
      </c>
      <c r="AS21" s="102">
        <f t="shared" si="11"/>
        <v>98.442367601246104</v>
      </c>
      <c r="AT21" s="105"/>
      <c r="AU21" s="102">
        <f t="shared" si="12"/>
        <v>98.056537102473499</v>
      </c>
      <c r="AV21" s="102">
        <f t="shared" si="13"/>
        <v>97.385620915032675</v>
      </c>
      <c r="AW21" s="102">
        <f t="shared" si="14"/>
        <v>98.846153846153854</v>
      </c>
      <c r="AX21" s="105"/>
      <c r="AY21" s="102">
        <f t="shared" si="15"/>
        <v>96.389324960753527</v>
      </c>
      <c r="AZ21" s="102">
        <f t="shared" si="16"/>
        <v>96.439169139465875</v>
      </c>
      <c r="BA21" s="102">
        <f t="shared" si="17"/>
        <v>96.333333333333343</v>
      </c>
      <c r="BB21" s="142"/>
      <c r="BC21" s="102">
        <f t="shared" si="18"/>
        <v>97.727272727272734</v>
      </c>
      <c r="BD21" s="102">
        <f t="shared" si="19"/>
        <v>96.885813148788927</v>
      </c>
      <c r="BE21" s="102">
        <f t="shared" si="20"/>
        <v>98.586572438162548</v>
      </c>
    </row>
    <row r="22" spans="1:57" ht="15" customHeight="1" x14ac:dyDescent="0.2">
      <c r="A22" s="107" t="s">
        <v>86</v>
      </c>
      <c r="B22" s="261">
        <v>40364</v>
      </c>
      <c r="C22" s="261">
        <v>20737</v>
      </c>
      <c r="D22" s="261">
        <v>19627</v>
      </c>
      <c r="E22" s="261"/>
      <c r="F22" s="261">
        <v>6516</v>
      </c>
      <c r="G22" s="261">
        <v>3324</v>
      </c>
      <c r="H22" s="261">
        <v>3192</v>
      </c>
      <c r="I22" s="261"/>
      <c r="J22" s="261">
        <v>7333</v>
      </c>
      <c r="K22" s="261">
        <v>3832</v>
      </c>
      <c r="L22" s="261">
        <v>3501</v>
      </c>
      <c r="M22" s="261"/>
      <c r="N22" s="261">
        <v>6688</v>
      </c>
      <c r="O22" s="261">
        <v>3422</v>
      </c>
      <c r="P22" s="261">
        <v>3266</v>
      </c>
      <c r="Q22" s="261"/>
      <c r="R22" s="261">
        <v>6528</v>
      </c>
      <c r="S22" s="261">
        <v>3386</v>
      </c>
      <c r="T22" s="261">
        <v>3142</v>
      </c>
      <c r="U22" s="261"/>
      <c r="V22" s="261">
        <v>6546</v>
      </c>
      <c r="W22" s="261">
        <v>3348</v>
      </c>
      <c r="X22" s="261">
        <v>3198</v>
      </c>
      <c r="Y22" s="261"/>
      <c r="Z22" s="261">
        <v>6753</v>
      </c>
      <c r="AA22" s="261">
        <v>3425</v>
      </c>
      <c r="AB22" s="261">
        <v>3328</v>
      </c>
      <c r="AD22" s="107" t="s">
        <v>86</v>
      </c>
      <c r="AE22" s="102">
        <f t="shared" si="0"/>
        <v>96.331829789265171</v>
      </c>
      <c r="AF22" s="102">
        <f t="shared" si="1"/>
        <v>96.111420096403407</v>
      </c>
      <c r="AG22" s="102">
        <f t="shared" si="2"/>
        <v>96.565805658056576</v>
      </c>
      <c r="AH22" s="142"/>
      <c r="AI22" s="102">
        <f t="shared" si="3"/>
        <v>99.908003679852811</v>
      </c>
      <c r="AJ22" s="102">
        <f t="shared" si="4"/>
        <v>99.849804746170022</v>
      </c>
      <c r="AK22" s="102">
        <f t="shared" si="5"/>
        <v>99.968681490761043</v>
      </c>
      <c r="AL22" s="105"/>
      <c r="AM22" s="102">
        <f t="shared" si="6"/>
        <v>93.521234536411171</v>
      </c>
      <c r="AN22" s="102">
        <f t="shared" si="7"/>
        <v>93.509028794533918</v>
      </c>
      <c r="AO22" s="102">
        <f t="shared" si="8"/>
        <v>93.534597916110073</v>
      </c>
      <c r="AP22" s="105"/>
      <c r="AQ22" s="102">
        <f t="shared" si="9"/>
        <v>96.466176258473965</v>
      </c>
      <c r="AR22" s="102">
        <f t="shared" si="10"/>
        <v>96.09660207806796</v>
      </c>
      <c r="AS22" s="102">
        <f t="shared" si="11"/>
        <v>96.856465005931199</v>
      </c>
      <c r="AT22" s="105"/>
      <c r="AU22" s="102">
        <f t="shared" si="12"/>
        <v>95.550351288056206</v>
      </c>
      <c r="AV22" s="102">
        <f t="shared" si="13"/>
        <v>95.219347581552299</v>
      </c>
      <c r="AW22" s="102">
        <f t="shared" si="14"/>
        <v>95.909645909645917</v>
      </c>
      <c r="AX22" s="105"/>
      <c r="AY22" s="102">
        <f t="shared" si="15"/>
        <v>95.311589982527664</v>
      </c>
      <c r="AZ22" s="102">
        <f t="shared" si="16"/>
        <v>95.086623118432271</v>
      </c>
      <c r="BA22" s="102">
        <f t="shared" si="17"/>
        <v>95.548252166118914</v>
      </c>
      <c r="BB22" s="142"/>
      <c r="BC22" s="102">
        <f t="shared" si="18"/>
        <v>97.798696596669075</v>
      </c>
      <c r="BD22" s="102">
        <f t="shared" si="19"/>
        <v>97.550555397322697</v>
      </c>
      <c r="BE22" s="102">
        <f t="shared" si="20"/>
        <v>98.05539186800236</v>
      </c>
    </row>
    <row r="23" spans="1:57" ht="15" customHeight="1" x14ac:dyDescent="0.2">
      <c r="A23" s="107" t="s">
        <v>87</v>
      </c>
      <c r="B23" s="261">
        <v>18468</v>
      </c>
      <c r="C23" s="261">
        <v>9472</v>
      </c>
      <c r="D23" s="261">
        <v>8996</v>
      </c>
      <c r="E23" s="261"/>
      <c r="F23" s="261">
        <v>3009</v>
      </c>
      <c r="G23" s="261">
        <v>1596</v>
      </c>
      <c r="H23" s="261">
        <v>1413</v>
      </c>
      <c r="I23" s="261"/>
      <c r="J23" s="261">
        <v>3334</v>
      </c>
      <c r="K23" s="261">
        <v>1666</v>
      </c>
      <c r="L23" s="261">
        <v>1668</v>
      </c>
      <c r="M23" s="261"/>
      <c r="N23" s="261">
        <v>3153</v>
      </c>
      <c r="O23" s="261">
        <v>1569</v>
      </c>
      <c r="P23" s="261">
        <v>1584</v>
      </c>
      <c r="Q23" s="261"/>
      <c r="R23" s="261">
        <v>2927</v>
      </c>
      <c r="S23" s="261">
        <v>1531</v>
      </c>
      <c r="T23" s="261">
        <v>1396</v>
      </c>
      <c r="U23" s="261"/>
      <c r="V23" s="261">
        <v>2962</v>
      </c>
      <c r="W23" s="261">
        <v>1542</v>
      </c>
      <c r="X23" s="261">
        <v>1420</v>
      </c>
      <c r="Y23" s="261"/>
      <c r="Z23" s="261">
        <v>3083</v>
      </c>
      <c r="AA23" s="261">
        <v>1568</v>
      </c>
      <c r="AB23" s="261">
        <v>1515</v>
      </c>
      <c r="AD23" s="107" t="s">
        <v>87</v>
      </c>
      <c r="AE23" s="102">
        <f t="shared" si="0"/>
        <v>97.148869016307202</v>
      </c>
      <c r="AF23" s="102">
        <f t="shared" si="1"/>
        <v>96.999487967229896</v>
      </c>
      <c r="AG23" s="102">
        <f t="shared" si="2"/>
        <v>97.306652244456458</v>
      </c>
      <c r="AH23" s="142"/>
      <c r="AI23" s="102">
        <f t="shared" si="3"/>
        <v>99.966777408637881</v>
      </c>
      <c r="AJ23" s="102">
        <f t="shared" si="4"/>
        <v>99.937382592360677</v>
      </c>
      <c r="AK23" s="102">
        <f t="shared" si="5"/>
        <v>100</v>
      </c>
      <c r="AL23" s="105"/>
      <c r="AM23" s="102">
        <f t="shared" si="6"/>
        <v>95.694603903559127</v>
      </c>
      <c r="AN23" s="102">
        <f t="shared" si="7"/>
        <v>95.091324200913235</v>
      </c>
      <c r="AO23" s="102">
        <f t="shared" si="8"/>
        <v>96.304849884526561</v>
      </c>
      <c r="AP23" s="105"/>
      <c r="AQ23" s="102">
        <f t="shared" si="9"/>
        <v>97.737135771853687</v>
      </c>
      <c r="AR23" s="102">
        <f t="shared" si="10"/>
        <v>97.513983840894966</v>
      </c>
      <c r="AS23" s="102">
        <f t="shared" si="11"/>
        <v>97.959183673469383</v>
      </c>
      <c r="AT23" s="105"/>
      <c r="AU23" s="102">
        <f t="shared" si="12"/>
        <v>97.01690420947962</v>
      </c>
      <c r="AV23" s="102">
        <f t="shared" si="13"/>
        <v>96.960101329955677</v>
      </c>
      <c r="AW23" s="102">
        <f t="shared" si="14"/>
        <v>97.079276773296243</v>
      </c>
      <c r="AX23" s="105"/>
      <c r="AY23" s="102">
        <f t="shared" si="15"/>
        <v>96.168831168831176</v>
      </c>
      <c r="AZ23" s="102">
        <f t="shared" si="16"/>
        <v>96.616541353383454</v>
      </c>
      <c r="BA23" s="102">
        <f t="shared" si="17"/>
        <v>95.687331536388143</v>
      </c>
      <c r="BB23" s="142"/>
      <c r="BC23" s="102">
        <f t="shared" si="18"/>
        <v>96.554963983714373</v>
      </c>
      <c r="BD23" s="102">
        <f t="shared" si="19"/>
        <v>96.078431372549019</v>
      </c>
      <c r="BE23" s="102">
        <f t="shared" si="20"/>
        <v>97.053171044202429</v>
      </c>
    </row>
    <row r="24" spans="1:57" ht="15" customHeight="1" x14ac:dyDescent="0.2">
      <c r="A24" s="107" t="s">
        <v>88</v>
      </c>
      <c r="B24" s="261">
        <v>26611</v>
      </c>
      <c r="C24" s="261">
        <v>13804</v>
      </c>
      <c r="D24" s="261">
        <v>12807</v>
      </c>
      <c r="E24" s="261"/>
      <c r="F24" s="261">
        <v>4484</v>
      </c>
      <c r="G24" s="261">
        <v>2323</v>
      </c>
      <c r="H24" s="261">
        <v>2161</v>
      </c>
      <c r="I24" s="261"/>
      <c r="J24" s="261">
        <v>5081</v>
      </c>
      <c r="K24" s="261">
        <v>2657</v>
      </c>
      <c r="L24" s="261">
        <v>2424</v>
      </c>
      <c r="M24" s="261"/>
      <c r="N24" s="261">
        <v>4667</v>
      </c>
      <c r="O24" s="261">
        <v>2418</v>
      </c>
      <c r="P24" s="261">
        <v>2249</v>
      </c>
      <c r="Q24" s="261"/>
      <c r="R24" s="261">
        <v>4202</v>
      </c>
      <c r="S24" s="261">
        <v>2198</v>
      </c>
      <c r="T24" s="261">
        <v>2004</v>
      </c>
      <c r="U24" s="261"/>
      <c r="V24" s="261">
        <v>4080</v>
      </c>
      <c r="W24" s="261">
        <v>2125</v>
      </c>
      <c r="X24" s="261">
        <v>1955</v>
      </c>
      <c r="Y24" s="261"/>
      <c r="Z24" s="261">
        <v>4097</v>
      </c>
      <c r="AA24" s="261">
        <v>2083</v>
      </c>
      <c r="AB24" s="261">
        <v>2014</v>
      </c>
      <c r="AD24" s="107" t="s">
        <v>88</v>
      </c>
      <c r="AE24" s="102">
        <f t="shared" si="0"/>
        <v>96.784869976359332</v>
      </c>
      <c r="AF24" s="102">
        <f t="shared" si="1"/>
        <v>96.666666666666671</v>
      </c>
      <c r="AG24" s="102">
        <f t="shared" si="2"/>
        <v>96.912599318955728</v>
      </c>
      <c r="AH24" s="142"/>
      <c r="AI24" s="102">
        <f t="shared" si="3"/>
        <v>99.79968840418428</v>
      </c>
      <c r="AJ24" s="102">
        <f t="shared" si="4"/>
        <v>99.871023215821154</v>
      </c>
      <c r="AK24" s="102">
        <f t="shared" si="5"/>
        <v>99.723119520073837</v>
      </c>
      <c r="AL24" s="105"/>
      <c r="AM24" s="102">
        <f t="shared" si="6"/>
        <v>95.256842894638169</v>
      </c>
      <c r="AN24" s="102">
        <f t="shared" si="7"/>
        <v>95.1988534575421</v>
      </c>
      <c r="AO24" s="102">
        <f t="shared" si="8"/>
        <v>95.320487613055448</v>
      </c>
      <c r="AP24" s="105"/>
      <c r="AQ24" s="102">
        <f t="shared" si="9"/>
        <v>96.485424850113716</v>
      </c>
      <c r="AR24" s="102">
        <f t="shared" si="10"/>
        <v>96.604075109868162</v>
      </c>
      <c r="AS24" s="102">
        <f t="shared" si="11"/>
        <v>96.358183376178232</v>
      </c>
      <c r="AT24" s="105"/>
      <c r="AU24" s="102">
        <f t="shared" si="12"/>
        <v>95.826681870011399</v>
      </c>
      <c r="AV24" s="102">
        <f t="shared" si="13"/>
        <v>95.606785558938668</v>
      </c>
      <c r="AW24" s="102">
        <f t="shared" si="14"/>
        <v>96.069031639501432</v>
      </c>
      <c r="AX24" s="105"/>
      <c r="AY24" s="102">
        <f t="shared" si="15"/>
        <v>95.238095238095227</v>
      </c>
      <c r="AZ24" s="102">
        <f t="shared" si="16"/>
        <v>94.866071428571431</v>
      </c>
      <c r="BA24" s="102">
        <f t="shared" si="17"/>
        <v>95.645792563600779</v>
      </c>
      <c r="BB24" s="142"/>
      <c r="BC24" s="102">
        <f t="shared" si="18"/>
        <v>98.438250840941848</v>
      </c>
      <c r="BD24" s="102">
        <f t="shared" si="19"/>
        <v>98.208392267798203</v>
      </c>
      <c r="BE24" s="102">
        <f t="shared" si="20"/>
        <v>98.677119059284664</v>
      </c>
    </row>
    <row r="25" spans="1:57" ht="15" customHeight="1" x14ac:dyDescent="0.2">
      <c r="A25" s="107" t="s">
        <v>89</v>
      </c>
      <c r="B25" s="261">
        <v>9090</v>
      </c>
      <c r="C25" s="261">
        <v>4746</v>
      </c>
      <c r="D25" s="261">
        <v>4344</v>
      </c>
      <c r="E25" s="261"/>
      <c r="F25" s="261">
        <v>1413</v>
      </c>
      <c r="G25" s="261">
        <v>737</v>
      </c>
      <c r="H25" s="261">
        <v>676</v>
      </c>
      <c r="I25" s="261"/>
      <c r="J25" s="261">
        <v>1693</v>
      </c>
      <c r="K25" s="261">
        <v>914</v>
      </c>
      <c r="L25" s="261">
        <v>779</v>
      </c>
      <c r="M25" s="261"/>
      <c r="N25" s="261">
        <v>1542</v>
      </c>
      <c r="O25" s="261">
        <v>791</v>
      </c>
      <c r="P25" s="261">
        <v>751</v>
      </c>
      <c r="Q25" s="261"/>
      <c r="R25" s="261">
        <v>1436</v>
      </c>
      <c r="S25" s="261">
        <v>758</v>
      </c>
      <c r="T25" s="261">
        <v>678</v>
      </c>
      <c r="U25" s="261"/>
      <c r="V25" s="261">
        <v>1553</v>
      </c>
      <c r="W25" s="261">
        <v>832</v>
      </c>
      <c r="X25" s="261">
        <v>721</v>
      </c>
      <c r="Y25" s="261"/>
      <c r="Z25" s="261">
        <v>1453</v>
      </c>
      <c r="AA25" s="261">
        <v>714</v>
      </c>
      <c r="AB25" s="261">
        <v>739</v>
      </c>
      <c r="AD25" s="107" t="s">
        <v>89</v>
      </c>
      <c r="AE25" s="102">
        <f t="shared" si="0"/>
        <v>99.127589967284621</v>
      </c>
      <c r="AF25" s="102">
        <f t="shared" si="1"/>
        <v>98.957464553794821</v>
      </c>
      <c r="AG25" s="102">
        <f t="shared" si="2"/>
        <v>99.314128943758575</v>
      </c>
      <c r="AH25" s="142"/>
      <c r="AI25" s="102">
        <f t="shared" si="3"/>
        <v>100</v>
      </c>
      <c r="AJ25" s="102">
        <f t="shared" si="4"/>
        <v>100</v>
      </c>
      <c r="AK25" s="102">
        <f t="shared" si="5"/>
        <v>100</v>
      </c>
      <c r="AL25" s="105"/>
      <c r="AM25" s="102">
        <f t="shared" si="6"/>
        <v>97.804737146158288</v>
      </c>
      <c r="AN25" s="102">
        <f t="shared" si="7"/>
        <v>97.441364605543711</v>
      </c>
      <c r="AO25" s="102">
        <f t="shared" si="8"/>
        <v>98.234552332912983</v>
      </c>
      <c r="AP25" s="105"/>
      <c r="AQ25" s="102">
        <f t="shared" si="9"/>
        <v>99.741267787839575</v>
      </c>
      <c r="AR25" s="102">
        <f t="shared" si="10"/>
        <v>99.622166246851378</v>
      </c>
      <c r="AS25" s="102">
        <f t="shared" si="11"/>
        <v>99.86702127659575</v>
      </c>
      <c r="AT25" s="105"/>
      <c r="AU25" s="102">
        <f t="shared" si="12"/>
        <v>99.171270718232037</v>
      </c>
      <c r="AV25" s="102">
        <f t="shared" si="13"/>
        <v>99.084967320261441</v>
      </c>
      <c r="AW25" s="102">
        <f t="shared" si="14"/>
        <v>99.267935578330892</v>
      </c>
      <c r="AX25" s="105"/>
      <c r="AY25" s="102">
        <f t="shared" si="15"/>
        <v>98.791348600508911</v>
      </c>
      <c r="AZ25" s="102">
        <f t="shared" si="16"/>
        <v>98.461538461538467</v>
      </c>
      <c r="BA25" s="102">
        <f t="shared" si="17"/>
        <v>99.174690508940856</v>
      </c>
      <c r="BB25" s="142"/>
      <c r="BC25" s="102">
        <f t="shared" si="18"/>
        <v>99.520547945205479</v>
      </c>
      <c r="BD25" s="102">
        <f t="shared" si="19"/>
        <v>99.581589958159</v>
      </c>
      <c r="BE25" s="102">
        <f t="shared" si="20"/>
        <v>99.461641991924637</v>
      </c>
    </row>
    <row r="26" spans="1:57" ht="15" customHeight="1" x14ac:dyDescent="0.2">
      <c r="A26" s="153" t="s">
        <v>90</v>
      </c>
      <c r="B26" s="261">
        <v>36232</v>
      </c>
      <c r="C26" s="261">
        <v>18646</v>
      </c>
      <c r="D26" s="261">
        <v>17586</v>
      </c>
      <c r="E26" s="261"/>
      <c r="F26" s="261">
        <v>5586</v>
      </c>
      <c r="G26" s="261">
        <v>2849</v>
      </c>
      <c r="H26" s="261">
        <v>2737</v>
      </c>
      <c r="I26" s="261"/>
      <c r="J26" s="261">
        <v>7010</v>
      </c>
      <c r="K26" s="261">
        <v>3589</v>
      </c>
      <c r="L26" s="261">
        <v>3421</v>
      </c>
      <c r="M26" s="261"/>
      <c r="N26" s="261">
        <v>5968</v>
      </c>
      <c r="O26" s="261">
        <v>3099</v>
      </c>
      <c r="P26" s="261">
        <v>2869</v>
      </c>
      <c r="Q26" s="261"/>
      <c r="R26" s="261">
        <v>5917</v>
      </c>
      <c r="S26" s="261">
        <v>3117</v>
      </c>
      <c r="T26" s="261">
        <v>2800</v>
      </c>
      <c r="U26" s="261"/>
      <c r="V26" s="261">
        <v>5760</v>
      </c>
      <c r="W26" s="261">
        <v>2990</v>
      </c>
      <c r="X26" s="261">
        <v>2770</v>
      </c>
      <c r="Y26" s="261"/>
      <c r="Z26" s="261">
        <v>5991</v>
      </c>
      <c r="AA26" s="261">
        <v>3002</v>
      </c>
      <c r="AB26" s="261">
        <v>2989</v>
      </c>
      <c r="AD26" s="153" t="s">
        <v>90</v>
      </c>
      <c r="AE26" s="102">
        <f t="shared" si="0"/>
        <v>97.084673097534832</v>
      </c>
      <c r="AF26" s="102">
        <f t="shared" si="1"/>
        <v>96.968121067138185</v>
      </c>
      <c r="AG26" s="102">
        <f t="shared" si="2"/>
        <v>97.208556740920898</v>
      </c>
      <c r="AH26" s="142"/>
      <c r="AI26" s="102">
        <f t="shared" si="3"/>
        <v>99.910570559828287</v>
      </c>
      <c r="AJ26" s="102">
        <f t="shared" si="4"/>
        <v>99.859796705222564</v>
      </c>
      <c r="AK26" s="102">
        <f t="shared" si="5"/>
        <v>99.96347699050402</v>
      </c>
      <c r="AL26" s="105"/>
      <c r="AM26" s="102">
        <f t="shared" si="6"/>
        <v>95.205758522341426</v>
      </c>
      <c r="AN26" s="102">
        <f t="shared" si="7"/>
        <v>94.646624472573833</v>
      </c>
      <c r="AO26" s="102">
        <f t="shared" si="8"/>
        <v>95.799495939512752</v>
      </c>
      <c r="AP26" s="105"/>
      <c r="AQ26" s="102">
        <f t="shared" si="9"/>
        <v>97.51633986928104</v>
      </c>
      <c r="AR26" s="102">
        <f t="shared" si="10"/>
        <v>97.452830188679243</v>
      </c>
      <c r="AS26" s="102">
        <f t="shared" si="11"/>
        <v>97.585034013605437</v>
      </c>
      <c r="AT26" s="105"/>
      <c r="AU26" s="102">
        <f t="shared" si="12"/>
        <v>97.127380170715696</v>
      </c>
      <c r="AV26" s="102">
        <f t="shared" si="13"/>
        <v>97.284644194756552</v>
      </c>
      <c r="AW26" s="102">
        <f t="shared" si="14"/>
        <v>96.95290858725761</v>
      </c>
      <c r="AX26" s="105"/>
      <c r="AY26" s="102">
        <f t="shared" si="15"/>
        <v>95.127993393889341</v>
      </c>
      <c r="AZ26" s="102">
        <f t="shared" si="16"/>
        <v>95.162316995544245</v>
      </c>
      <c r="BA26" s="102">
        <f t="shared" si="17"/>
        <v>95.090971507037409</v>
      </c>
      <c r="BB26" s="142"/>
      <c r="BC26" s="102">
        <f t="shared" si="18"/>
        <v>98.229217904574512</v>
      </c>
      <c r="BD26" s="102">
        <f t="shared" si="19"/>
        <v>98.168737737083063</v>
      </c>
      <c r="BE26" s="102">
        <f t="shared" si="20"/>
        <v>98.29003617231173</v>
      </c>
    </row>
    <row r="27" spans="1:57" ht="15" customHeight="1" x14ac:dyDescent="0.2">
      <c r="A27" s="107" t="s">
        <v>91</v>
      </c>
      <c r="B27" s="261">
        <v>9652</v>
      </c>
      <c r="C27" s="261">
        <v>4891</v>
      </c>
      <c r="D27" s="261">
        <v>4761</v>
      </c>
      <c r="E27" s="261"/>
      <c r="F27" s="261">
        <v>1534</v>
      </c>
      <c r="G27" s="261">
        <v>787</v>
      </c>
      <c r="H27" s="261">
        <v>747</v>
      </c>
      <c r="I27" s="261"/>
      <c r="J27" s="261">
        <v>1806</v>
      </c>
      <c r="K27" s="261">
        <v>918</v>
      </c>
      <c r="L27" s="261">
        <v>888</v>
      </c>
      <c r="M27" s="261"/>
      <c r="N27" s="261">
        <v>1671</v>
      </c>
      <c r="O27" s="261">
        <v>851</v>
      </c>
      <c r="P27" s="261">
        <v>820</v>
      </c>
      <c r="Q27" s="261"/>
      <c r="R27" s="261">
        <v>1554</v>
      </c>
      <c r="S27" s="261">
        <v>800</v>
      </c>
      <c r="T27" s="261">
        <v>754</v>
      </c>
      <c r="U27" s="261"/>
      <c r="V27" s="261">
        <v>1518</v>
      </c>
      <c r="W27" s="261">
        <v>739</v>
      </c>
      <c r="X27" s="261">
        <v>779</v>
      </c>
      <c r="Y27" s="261"/>
      <c r="Z27" s="261">
        <v>1569</v>
      </c>
      <c r="AA27" s="261">
        <v>796</v>
      </c>
      <c r="AB27" s="261">
        <v>773</v>
      </c>
      <c r="AD27" s="107" t="s">
        <v>91</v>
      </c>
      <c r="AE27" s="102">
        <f t="shared" si="0"/>
        <v>97.920259713908891</v>
      </c>
      <c r="AF27" s="102">
        <f t="shared" si="1"/>
        <v>97.761343194083551</v>
      </c>
      <c r="AG27" s="102">
        <f t="shared" si="2"/>
        <v>98.084054388133495</v>
      </c>
      <c r="AH27" s="142"/>
      <c r="AI27" s="102">
        <f t="shared" si="3"/>
        <v>99.934853420195438</v>
      </c>
      <c r="AJ27" s="102">
        <f t="shared" si="4"/>
        <v>100</v>
      </c>
      <c r="AK27" s="102">
        <f t="shared" si="5"/>
        <v>99.866310160427801</v>
      </c>
      <c r="AL27" s="105"/>
      <c r="AM27" s="102">
        <f t="shared" si="6"/>
        <v>96.732726298875207</v>
      </c>
      <c r="AN27" s="102">
        <f t="shared" si="7"/>
        <v>95.724713242961428</v>
      </c>
      <c r="AO27" s="102">
        <f t="shared" si="8"/>
        <v>97.797356828193841</v>
      </c>
      <c r="AP27" s="105"/>
      <c r="AQ27" s="102">
        <f t="shared" si="9"/>
        <v>97.434402332361515</v>
      </c>
      <c r="AR27" s="102">
        <f t="shared" si="10"/>
        <v>97.591743119266056</v>
      </c>
      <c r="AS27" s="102">
        <f t="shared" si="11"/>
        <v>97.271648873072365</v>
      </c>
      <c r="AT27" s="105"/>
      <c r="AU27" s="102">
        <f t="shared" si="12"/>
        <v>98.168035375868598</v>
      </c>
      <c r="AV27" s="102">
        <f t="shared" si="13"/>
        <v>97.919216646266833</v>
      </c>
      <c r="AW27" s="102">
        <f t="shared" si="14"/>
        <v>98.433420365535255</v>
      </c>
      <c r="AX27" s="105"/>
      <c r="AY27" s="102">
        <f t="shared" si="15"/>
        <v>96.564885496183209</v>
      </c>
      <c r="AZ27" s="102">
        <f t="shared" si="16"/>
        <v>96.098829648894665</v>
      </c>
      <c r="BA27" s="102">
        <f t="shared" si="17"/>
        <v>97.011207970112082</v>
      </c>
      <c r="BB27" s="142"/>
      <c r="BC27" s="102">
        <f t="shared" si="18"/>
        <v>98.99053627760253</v>
      </c>
      <c r="BD27" s="102">
        <f t="shared" si="19"/>
        <v>99.624530663329153</v>
      </c>
      <c r="BE27" s="102">
        <f t="shared" si="20"/>
        <v>98.346055979643765</v>
      </c>
    </row>
    <row r="28" spans="1:57" ht="15" customHeight="1" x14ac:dyDescent="0.2">
      <c r="A28" s="107" t="s">
        <v>92</v>
      </c>
      <c r="B28" s="261">
        <v>33589</v>
      </c>
      <c r="C28" s="261">
        <v>17006</v>
      </c>
      <c r="D28" s="261">
        <v>16583</v>
      </c>
      <c r="E28" s="261"/>
      <c r="F28" s="261">
        <v>5329</v>
      </c>
      <c r="G28" s="261">
        <v>2737</v>
      </c>
      <c r="H28" s="261">
        <v>2592</v>
      </c>
      <c r="I28" s="261"/>
      <c r="J28" s="261">
        <v>6209</v>
      </c>
      <c r="K28" s="261">
        <v>3134</v>
      </c>
      <c r="L28" s="261">
        <v>3075</v>
      </c>
      <c r="M28" s="261"/>
      <c r="N28" s="261">
        <v>5595</v>
      </c>
      <c r="O28" s="261">
        <v>2847</v>
      </c>
      <c r="P28" s="261">
        <v>2748</v>
      </c>
      <c r="Q28" s="261"/>
      <c r="R28" s="261">
        <v>5359</v>
      </c>
      <c r="S28" s="261">
        <v>2695</v>
      </c>
      <c r="T28" s="261">
        <v>2664</v>
      </c>
      <c r="U28" s="261"/>
      <c r="V28" s="261">
        <v>5611</v>
      </c>
      <c r="W28" s="261">
        <v>2825</v>
      </c>
      <c r="X28" s="261">
        <v>2786</v>
      </c>
      <c r="Y28" s="261"/>
      <c r="Z28" s="261">
        <v>5486</v>
      </c>
      <c r="AA28" s="261">
        <v>2768</v>
      </c>
      <c r="AB28" s="261">
        <v>2718</v>
      </c>
      <c r="AD28" s="107" t="s">
        <v>92</v>
      </c>
      <c r="AE28" s="102">
        <f t="shared" si="0"/>
        <v>97.500725689404931</v>
      </c>
      <c r="AF28" s="102">
        <f t="shared" si="1"/>
        <v>97.43883573024695</v>
      </c>
      <c r="AG28" s="102">
        <f t="shared" si="2"/>
        <v>97.564276048714476</v>
      </c>
      <c r="AH28" s="142"/>
      <c r="AI28" s="102">
        <f t="shared" si="3"/>
        <v>99.94373593398349</v>
      </c>
      <c r="AJ28" s="102">
        <f t="shared" si="4"/>
        <v>99.92698064987222</v>
      </c>
      <c r="AK28" s="102">
        <f t="shared" si="5"/>
        <v>99.961434631700726</v>
      </c>
      <c r="AL28" s="105"/>
      <c r="AM28" s="102">
        <f t="shared" si="6"/>
        <v>95.142506895494932</v>
      </c>
      <c r="AN28" s="102">
        <f t="shared" si="7"/>
        <v>94.969696969696969</v>
      </c>
      <c r="AO28" s="102">
        <f t="shared" si="8"/>
        <v>95.319280843149414</v>
      </c>
      <c r="AP28" s="105"/>
      <c r="AQ28" s="102">
        <f t="shared" si="9"/>
        <v>97.372084928646018</v>
      </c>
      <c r="AR28" s="102">
        <f t="shared" si="10"/>
        <v>97.167235494880543</v>
      </c>
      <c r="AS28" s="102">
        <f t="shared" si="11"/>
        <v>97.585227272727266</v>
      </c>
      <c r="AT28" s="105"/>
      <c r="AU28" s="102">
        <f t="shared" si="12"/>
        <v>97.436363636363637</v>
      </c>
      <c r="AV28" s="102">
        <f t="shared" si="13"/>
        <v>97.503617945007235</v>
      </c>
      <c r="AW28" s="102">
        <f t="shared" si="14"/>
        <v>97.368421052631575</v>
      </c>
      <c r="AX28" s="105"/>
      <c r="AY28" s="102">
        <f t="shared" si="15"/>
        <v>97.126536264497147</v>
      </c>
      <c r="AZ28" s="102">
        <f t="shared" si="16"/>
        <v>97.179222566219465</v>
      </c>
      <c r="BA28" s="102">
        <f t="shared" si="17"/>
        <v>97.073170731707307</v>
      </c>
      <c r="BB28" s="142"/>
      <c r="BC28" s="102">
        <f t="shared" si="18"/>
        <v>98.509606751660982</v>
      </c>
      <c r="BD28" s="102">
        <f t="shared" si="19"/>
        <v>98.400284393885528</v>
      </c>
      <c r="BE28" s="102">
        <f t="shared" si="20"/>
        <v>98.621190130624086</v>
      </c>
    </row>
    <row r="29" spans="1:57" ht="15" customHeight="1" x14ac:dyDescent="0.2">
      <c r="A29" s="107" t="s">
        <v>93</v>
      </c>
      <c r="B29" s="261">
        <v>8357</v>
      </c>
      <c r="C29" s="261">
        <v>4285</v>
      </c>
      <c r="D29" s="261">
        <v>4072</v>
      </c>
      <c r="E29" s="261"/>
      <c r="F29" s="261">
        <v>1286</v>
      </c>
      <c r="G29" s="261">
        <v>671</v>
      </c>
      <c r="H29" s="261">
        <v>615</v>
      </c>
      <c r="I29" s="261"/>
      <c r="J29" s="261">
        <v>1589</v>
      </c>
      <c r="K29" s="261">
        <v>836</v>
      </c>
      <c r="L29" s="261">
        <v>753</v>
      </c>
      <c r="M29" s="261"/>
      <c r="N29" s="261">
        <v>1518</v>
      </c>
      <c r="O29" s="261">
        <v>760</v>
      </c>
      <c r="P29" s="261">
        <v>758</v>
      </c>
      <c r="Q29" s="261"/>
      <c r="R29" s="261">
        <v>1377</v>
      </c>
      <c r="S29" s="261">
        <v>709</v>
      </c>
      <c r="T29" s="261">
        <v>668</v>
      </c>
      <c r="U29" s="261"/>
      <c r="V29" s="261">
        <v>1284</v>
      </c>
      <c r="W29" s="261">
        <v>661</v>
      </c>
      <c r="X29" s="261">
        <v>623</v>
      </c>
      <c r="Y29" s="261"/>
      <c r="Z29" s="261">
        <v>1303</v>
      </c>
      <c r="AA29" s="261">
        <v>648</v>
      </c>
      <c r="AB29" s="261">
        <v>655</v>
      </c>
      <c r="AD29" s="107" t="s">
        <v>93</v>
      </c>
      <c r="AE29" s="102">
        <f t="shared" si="0"/>
        <v>98.642587346553356</v>
      </c>
      <c r="AF29" s="102">
        <f t="shared" si="1"/>
        <v>98.664517614552153</v>
      </c>
      <c r="AG29" s="102">
        <f t="shared" si="2"/>
        <v>98.619520465003632</v>
      </c>
      <c r="AH29" s="142"/>
      <c r="AI29" s="102">
        <f t="shared" si="3"/>
        <v>99.228395061728392</v>
      </c>
      <c r="AJ29" s="102">
        <f t="shared" si="4"/>
        <v>99.702823179791977</v>
      </c>
      <c r="AK29" s="102">
        <f t="shared" si="5"/>
        <v>98.715890850722303</v>
      </c>
      <c r="AL29" s="105"/>
      <c r="AM29" s="102">
        <f t="shared" si="6"/>
        <v>97.484662576687114</v>
      </c>
      <c r="AN29" s="102">
        <f t="shared" si="7"/>
        <v>97.435897435897431</v>
      </c>
      <c r="AO29" s="102">
        <f t="shared" si="8"/>
        <v>97.538860103626945</v>
      </c>
      <c r="AP29" s="105"/>
      <c r="AQ29" s="102">
        <f t="shared" si="9"/>
        <v>98.571428571428584</v>
      </c>
      <c r="AR29" s="102">
        <f t="shared" si="10"/>
        <v>98.191214470284237</v>
      </c>
      <c r="AS29" s="102">
        <f t="shared" si="11"/>
        <v>98.955613577023499</v>
      </c>
      <c r="AT29" s="105"/>
      <c r="AU29" s="102">
        <f t="shared" si="12"/>
        <v>99.566160520607369</v>
      </c>
      <c r="AV29" s="102">
        <f t="shared" si="13"/>
        <v>99.718706047819978</v>
      </c>
      <c r="AW29" s="102">
        <f t="shared" si="14"/>
        <v>99.404761904761912</v>
      </c>
      <c r="AX29" s="105"/>
      <c r="AY29" s="102">
        <f t="shared" si="15"/>
        <v>97.420333839150231</v>
      </c>
      <c r="AZ29" s="102">
        <f t="shared" si="16"/>
        <v>97.492625368731566</v>
      </c>
      <c r="BA29" s="102">
        <f t="shared" si="17"/>
        <v>97.34375</v>
      </c>
      <c r="BB29" s="142"/>
      <c r="BC29" s="102">
        <f t="shared" si="18"/>
        <v>99.846743295019152</v>
      </c>
      <c r="BD29" s="102">
        <f t="shared" si="19"/>
        <v>99.845916795069328</v>
      </c>
      <c r="BE29" s="102">
        <f t="shared" si="20"/>
        <v>99.847560975609767</v>
      </c>
    </row>
    <row r="30" spans="1:57" ht="15" customHeight="1" x14ac:dyDescent="0.2">
      <c r="A30" s="107" t="s">
        <v>94</v>
      </c>
      <c r="B30" s="261">
        <v>13204</v>
      </c>
      <c r="C30" s="261">
        <v>6809</v>
      </c>
      <c r="D30" s="261">
        <v>6395</v>
      </c>
      <c r="E30" s="261"/>
      <c r="F30" s="261">
        <v>2029</v>
      </c>
      <c r="G30" s="261">
        <v>1033</v>
      </c>
      <c r="H30" s="261">
        <v>996</v>
      </c>
      <c r="I30" s="261"/>
      <c r="J30" s="261">
        <v>2444</v>
      </c>
      <c r="K30" s="261">
        <v>1265</v>
      </c>
      <c r="L30" s="261">
        <v>1179</v>
      </c>
      <c r="M30" s="261"/>
      <c r="N30" s="261">
        <v>2313</v>
      </c>
      <c r="O30" s="261">
        <v>1184</v>
      </c>
      <c r="P30" s="261">
        <v>1129</v>
      </c>
      <c r="Q30" s="261"/>
      <c r="R30" s="261">
        <v>2050</v>
      </c>
      <c r="S30" s="261">
        <v>1061</v>
      </c>
      <c r="T30" s="261">
        <v>989</v>
      </c>
      <c r="U30" s="261"/>
      <c r="V30" s="261">
        <v>2152</v>
      </c>
      <c r="W30" s="261">
        <v>1128</v>
      </c>
      <c r="X30" s="261">
        <v>1024</v>
      </c>
      <c r="Y30" s="261"/>
      <c r="Z30" s="261">
        <v>2216</v>
      </c>
      <c r="AA30" s="261">
        <v>1138</v>
      </c>
      <c r="AB30" s="261">
        <v>1078</v>
      </c>
      <c r="AD30" s="107" t="s">
        <v>94</v>
      </c>
      <c r="AE30" s="102">
        <f t="shared" si="0"/>
        <v>99.630272391156723</v>
      </c>
      <c r="AF30" s="102">
        <f t="shared" si="1"/>
        <v>99.590463653649266</v>
      </c>
      <c r="AG30" s="102">
        <f t="shared" si="2"/>
        <v>99.672693266832908</v>
      </c>
      <c r="AH30" s="142"/>
      <c r="AI30" s="102">
        <f t="shared" si="3"/>
        <v>99.950738916256157</v>
      </c>
      <c r="AJ30" s="102">
        <f t="shared" si="4"/>
        <v>100</v>
      </c>
      <c r="AK30" s="102">
        <f t="shared" si="5"/>
        <v>99.899699097291872</v>
      </c>
      <c r="AL30" s="105"/>
      <c r="AM30" s="102">
        <f t="shared" si="6"/>
        <v>99.592502037489822</v>
      </c>
      <c r="AN30" s="102">
        <f t="shared" si="7"/>
        <v>99.449685534591197</v>
      </c>
      <c r="AO30" s="102">
        <f t="shared" si="8"/>
        <v>99.746192893401016</v>
      </c>
      <c r="AP30" s="105"/>
      <c r="AQ30" s="102">
        <f t="shared" si="9"/>
        <v>99.441100601891662</v>
      </c>
      <c r="AR30" s="102">
        <f t="shared" si="10"/>
        <v>99.245599329421623</v>
      </c>
      <c r="AS30" s="102">
        <f t="shared" si="11"/>
        <v>99.646954986760818</v>
      </c>
      <c r="AT30" s="105"/>
      <c r="AU30" s="102">
        <f t="shared" si="12"/>
        <v>99.418040737148388</v>
      </c>
      <c r="AV30" s="102">
        <f t="shared" si="13"/>
        <v>99.344569288389522</v>
      </c>
      <c r="AW30" s="102">
        <f t="shared" si="14"/>
        <v>99.496981891348085</v>
      </c>
      <c r="AX30" s="105"/>
      <c r="AY30" s="102">
        <f t="shared" si="15"/>
        <v>99.629629629629633</v>
      </c>
      <c r="AZ30" s="102">
        <f t="shared" si="16"/>
        <v>99.558693733451022</v>
      </c>
      <c r="BA30" s="102">
        <f t="shared" si="17"/>
        <v>99.707887049659206</v>
      </c>
      <c r="BB30" s="142"/>
      <c r="BC30" s="102">
        <f t="shared" si="18"/>
        <v>99.774876181900041</v>
      </c>
      <c r="BD30" s="102">
        <f t="shared" si="19"/>
        <v>100</v>
      </c>
      <c r="BE30" s="102">
        <f t="shared" si="20"/>
        <v>99.538319482917828</v>
      </c>
    </row>
    <row r="31" spans="1:57" ht="15" customHeight="1" x14ac:dyDescent="0.2">
      <c r="A31" s="107" t="s">
        <v>95</v>
      </c>
      <c r="B31" s="261">
        <v>7467</v>
      </c>
      <c r="C31" s="261">
        <v>3866</v>
      </c>
      <c r="D31" s="261">
        <v>3601</v>
      </c>
      <c r="E31" s="261"/>
      <c r="F31" s="261">
        <v>1122</v>
      </c>
      <c r="G31" s="261">
        <v>579</v>
      </c>
      <c r="H31" s="261">
        <v>543</v>
      </c>
      <c r="I31" s="261"/>
      <c r="J31" s="261">
        <v>1300</v>
      </c>
      <c r="K31" s="261">
        <v>647</v>
      </c>
      <c r="L31" s="261">
        <v>653</v>
      </c>
      <c r="M31" s="261"/>
      <c r="N31" s="261">
        <v>1366</v>
      </c>
      <c r="O31" s="261">
        <v>726</v>
      </c>
      <c r="P31" s="261">
        <v>640</v>
      </c>
      <c r="Q31" s="261"/>
      <c r="R31" s="261">
        <v>1191</v>
      </c>
      <c r="S31" s="261">
        <v>614</v>
      </c>
      <c r="T31" s="261">
        <v>577</v>
      </c>
      <c r="U31" s="261"/>
      <c r="V31" s="261">
        <v>1228</v>
      </c>
      <c r="W31" s="261">
        <v>652</v>
      </c>
      <c r="X31" s="261">
        <v>576</v>
      </c>
      <c r="Y31" s="261"/>
      <c r="Z31" s="261">
        <v>1260</v>
      </c>
      <c r="AA31" s="261">
        <v>648</v>
      </c>
      <c r="AB31" s="261">
        <v>612</v>
      </c>
      <c r="AD31" s="107" t="s">
        <v>95</v>
      </c>
      <c r="AE31" s="102">
        <f t="shared" si="0"/>
        <v>99.653009475510473</v>
      </c>
      <c r="AF31" s="102">
        <f t="shared" si="1"/>
        <v>99.716275470724796</v>
      </c>
      <c r="AG31" s="102">
        <f t="shared" si="2"/>
        <v>99.585176991150433</v>
      </c>
      <c r="AH31" s="142"/>
      <c r="AI31" s="102">
        <f t="shared" si="3"/>
        <v>100</v>
      </c>
      <c r="AJ31" s="102">
        <f t="shared" si="4"/>
        <v>100</v>
      </c>
      <c r="AK31" s="102">
        <f t="shared" si="5"/>
        <v>100</v>
      </c>
      <c r="AL31" s="105"/>
      <c r="AM31" s="102">
        <f t="shared" si="6"/>
        <v>99.693251533742327</v>
      </c>
      <c r="AN31" s="102">
        <f t="shared" si="7"/>
        <v>99.845679012345684</v>
      </c>
      <c r="AO31" s="102">
        <f t="shared" si="8"/>
        <v>99.542682926829272</v>
      </c>
      <c r="AP31" s="105"/>
      <c r="AQ31" s="102">
        <f t="shared" si="9"/>
        <v>99.345454545454544</v>
      </c>
      <c r="AR31" s="102">
        <f t="shared" si="10"/>
        <v>99.316005471956231</v>
      </c>
      <c r="AS31" s="102">
        <f t="shared" si="11"/>
        <v>99.378881987577643</v>
      </c>
      <c r="AT31" s="105"/>
      <c r="AU31" s="102">
        <f t="shared" si="12"/>
        <v>99.581939799331096</v>
      </c>
      <c r="AV31" s="102">
        <f t="shared" si="13"/>
        <v>99.513776337115061</v>
      </c>
      <c r="AW31" s="102">
        <f t="shared" si="14"/>
        <v>99.654576856649385</v>
      </c>
      <c r="AX31" s="105"/>
      <c r="AY31" s="102">
        <f t="shared" si="15"/>
        <v>99.35275080906149</v>
      </c>
      <c r="AZ31" s="102">
        <f t="shared" si="16"/>
        <v>99.694189602446485</v>
      </c>
      <c r="BA31" s="102">
        <f t="shared" si="17"/>
        <v>98.969072164948457</v>
      </c>
      <c r="BB31" s="142"/>
      <c r="BC31" s="102">
        <f t="shared" si="18"/>
        <v>100</v>
      </c>
      <c r="BD31" s="102">
        <f t="shared" si="19"/>
        <v>100</v>
      </c>
      <c r="BE31" s="102">
        <f t="shared" si="20"/>
        <v>100</v>
      </c>
    </row>
    <row r="32" spans="1:57" ht="15" customHeight="1" x14ac:dyDescent="0.2">
      <c r="A32" s="107" t="s">
        <v>96</v>
      </c>
      <c r="B32" s="261">
        <v>11360</v>
      </c>
      <c r="C32" s="261">
        <v>5897</v>
      </c>
      <c r="D32" s="261">
        <v>5463</v>
      </c>
      <c r="E32" s="261"/>
      <c r="F32" s="261">
        <v>1831</v>
      </c>
      <c r="G32" s="261">
        <v>928</v>
      </c>
      <c r="H32" s="261">
        <v>903</v>
      </c>
      <c r="I32" s="261"/>
      <c r="J32" s="261">
        <v>2002</v>
      </c>
      <c r="K32" s="261">
        <v>1056</v>
      </c>
      <c r="L32" s="261">
        <v>946</v>
      </c>
      <c r="M32" s="261"/>
      <c r="N32" s="261">
        <v>2027</v>
      </c>
      <c r="O32" s="261">
        <v>1023</v>
      </c>
      <c r="P32" s="261">
        <v>1004</v>
      </c>
      <c r="Q32" s="261"/>
      <c r="R32" s="261">
        <v>1767</v>
      </c>
      <c r="S32" s="261">
        <v>917</v>
      </c>
      <c r="T32" s="261">
        <v>850</v>
      </c>
      <c r="U32" s="261"/>
      <c r="V32" s="261">
        <v>1850</v>
      </c>
      <c r="W32" s="261">
        <v>1002</v>
      </c>
      <c r="X32" s="261">
        <v>848</v>
      </c>
      <c r="Y32" s="261"/>
      <c r="Z32" s="261">
        <v>1883</v>
      </c>
      <c r="AA32" s="261">
        <v>971</v>
      </c>
      <c r="AB32" s="261">
        <v>912</v>
      </c>
      <c r="AD32" s="107" t="s">
        <v>96</v>
      </c>
      <c r="AE32" s="102">
        <f t="shared" si="0"/>
        <v>99.196646873908492</v>
      </c>
      <c r="AF32" s="102">
        <f t="shared" si="1"/>
        <v>99.209286675639291</v>
      </c>
      <c r="AG32" s="102">
        <f t="shared" si="2"/>
        <v>99.183006535947712</v>
      </c>
      <c r="AH32" s="142"/>
      <c r="AI32" s="102">
        <f t="shared" si="3"/>
        <v>99.890889252591379</v>
      </c>
      <c r="AJ32" s="102">
        <f t="shared" si="4"/>
        <v>99.892357373519914</v>
      </c>
      <c r="AK32" s="102">
        <f t="shared" si="5"/>
        <v>99.889380530973455</v>
      </c>
      <c r="AL32" s="105"/>
      <c r="AM32" s="102">
        <f t="shared" si="6"/>
        <v>98.669295219319864</v>
      </c>
      <c r="AN32" s="102">
        <f t="shared" si="7"/>
        <v>98.691588785046719</v>
      </c>
      <c r="AO32" s="102">
        <f t="shared" si="8"/>
        <v>98.644421272158496</v>
      </c>
      <c r="AP32" s="105"/>
      <c r="AQ32" s="102">
        <f t="shared" si="9"/>
        <v>98.829839102876647</v>
      </c>
      <c r="AR32" s="102">
        <f t="shared" si="10"/>
        <v>98.745173745173744</v>
      </c>
      <c r="AS32" s="102">
        <f t="shared" si="11"/>
        <v>98.916256157635459</v>
      </c>
      <c r="AT32" s="105"/>
      <c r="AU32" s="102">
        <f t="shared" si="12"/>
        <v>99.269662921348313</v>
      </c>
      <c r="AV32" s="102">
        <f t="shared" si="13"/>
        <v>99.13513513513513</v>
      </c>
      <c r="AW32" s="102">
        <f t="shared" si="14"/>
        <v>99.415204678362571</v>
      </c>
      <c r="AX32" s="105"/>
      <c r="AY32" s="102">
        <f t="shared" si="15"/>
        <v>98.824786324786331</v>
      </c>
      <c r="AZ32" s="102">
        <f t="shared" si="16"/>
        <v>99.011857707509876</v>
      </c>
      <c r="BA32" s="102">
        <f t="shared" si="17"/>
        <v>98.604651162790702</v>
      </c>
      <c r="BB32" s="142"/>
      <c r="BC32" s="102">
        <f t="shared" si="18"/>
        <v>99.788023317435076</v>
      </c>
      <c r="BD32" s="102">
        <f t="shared" si="19"/>
        <v>99.897119341563794</v>
      </c>
      <c r="BE32" s="102">
        <f t="shared" si="20"/>
        <v>99.672131147540995</v>
      </c>
    </row>
    <row r="33" spans="1:60" ht="15" customHeight="1" x14ac:dyDescent="0.2">
      <c r="A33" s="107" t="s">
        <v>97</v>
      </c>
      <c r="B33" s="261">
        <v>6936</v>
      </c>
      <c r="C33" s="261">
        <v>3544</v>
      </c>
      <c r="D33" s="261">
        <v>3392</v>
      </c>
      <c r="E33" s="261"/>
      <c r="F33" s="261">
        <v>1080</v>
      </c>
      <c r="G33" s="261">
        <v>550</v>
      </c>
      <c r="H33" s="261">
        <v>530</v>
      </c>
      <c r="I33" s="261"/>
      <c r="J33" s="261">
        <v>1314</v>
      </c>
      <c r="K33" s="261">
        <v>673</v>
      </c>
      <c r="L33" s="261">
        <v>641</v>
      </c>
      <c r="M33" s="261"/>
      <c r="N33" s="261">
        <v>1202</v>
      </c>
      <c r="O33" s="261">
        <v>593</v>
      </c>
      <c r="P33" s="261">
        <v>609</v>
      </c>
      <c r="Q33" s="261"/>
      <c r="R33" s="261">
        <v>1059</v>
      </c>
      <c r="S33" s="261">
        <v>551</v>
      </c>
      <c r="T33" s="261">
        <v>508</v>
      </c>
      <c r="U33" s="261"/>
      <c r="V33" s="261">
        <v>1143</v>
      </c>
      <c r="W33" s="261">
        <v>590</v>
      </c>
      <c r="X33" s="261">
        <v>553</v>
      </c>
      <c r="Y33" s="261"/>
      <c r="Z33" s="261">
        <v>1138</v>
      </c>
      <c r="AA33" s="261">
        <v>587</v>
      </c>
      <c r="AB33" s="261">
        <v>551</v>
      </c>
      <c r="AD33" s="107" t="s">
        <v>97</v>
      </c>
      <c r="AE33" s="102">
        <f t="shared" si="0"/>
        <v>99.128197799056736</v>
      </c>
      <c r="AF33" s="102">
        <f t="shared" si="1"/>
        <v>99.077439194856026</v>
      </c>
      <c r="AG33" s="102">
        <f t="shared" si="2"/>
        <v>99.181286549707607</v>
      </c>
      <c r="AH33" s="142"/>
      <c r="AI33" s="102">
        <f t="shared" si="3"/>
        <v>100</v>
      </c>
      <c r="AJ33" s="102">
        <f t="shared" si="4"/>
        <v>100</v>
      </c>
      <c r="AK33" s="102">
        <f t="shared" si="5"/>
        <v>100</v>
      </c>
      <c r="AL33" s="105"/>
      <c r="AM33" s="102">
        <f t="shared" si="6"/>
        <v>97.840655249441539</v>
      </c>
      <c r="AN33" s="102">
        <f t="shared" si="7"/>
        <v>97.536231884057969</v>
      </c>
      <c r="AO33" s="102">
        <f t="shared" si="8"/>
        <v>98.16232771822358</v>
      </c>
      <c r="AP33" s="105"/>
      <c r="AQ33" s="102">
        <f t="shared" si="9"/>
        <v>99.338842975206603</v>
      </c>
      <c r="AR33" s="102">
        <f t="shared" si="10"/>
        <v>98.998330550918197</v>
      </c>
      <c r="AS33" s="102">
        <f t="shared" si="11"/>
        <v>99.672667757774136</v>
      </c>
      <c r="AT33" s="105"/>
      <c r="AU33" s="102">
        <f t="shared" si="12"/>
        <v>99.905660377358487</v>
      </c>
      <c r="AV33" s="102">
        <f t="shared" si="13"/>
        <v>99.818840579710141</v>
      </c>
      <c r="AW33" s="102">
        <f t="shared" si="14"/>
        <v>100</v>
      </c>
      <c r="AX33" s="105"/>
      <c r="AY33" s="102">
        <f t="shared" si="15"/>
        <v>98.280309544282034</v>
      </c>
      <c r="AZ33" s="102">
        <f t="shared" si="16"/>
        <v>98.662207357859529</v>
      </c>
      <c r="BA33" s="102">
        <f t="shared" si="17"/>
        <v>97.876106194690266</v>
      </c>
      <c r="BB33" s="142"/>
      <c r="BC33" s="102">
        <f t="shared" si="18"/>
        <v>99.737072743207705</v>
      </c>
      <c r="BD33" s="102">
        <f t="shared" si="19"/>
        <v>99.829931972789126</v>
      </c>
      <c r="BE33" s="102">
        <f t="shared" si="20"/>
        <v>99.638336347197111</v>
      </c>
    </row>
    <row r="34" spans="1:60" ht="15" customHeight="1" x14ac:dyDescent="0.2">
      <c r="A34" s="107" t="s">
        <v>98</v>
      </c>
      <c r="B34" s="261">
        <v>14720</v>
      </c>
      <c r="C34" s="261">
        <v>7548</v>
      </c>
      <c r="D34" s="261">
        <v>7172</v>
      </c>
      <c r="E34" s="261"/>
      <c r="F34" s="261">
        <v>2299</v>
      </c>
      <c r="G34" s="261">
        <v>1186</v>
      </c>
      <c r="H34" s="261">
        <v>1113</v>
      </c>
      <c r="I34" s="261"/>
      <c r="J34" s="261">
        <v>2791</v>
      </c>
      <c r="K34" s="261">
        <v>1475</v>
      </c>
      <c r="L34" s="261">
        <v>1316</v>
      </c>
      <c r="M34" s="261"/>
      <c r="N34" s="261">
        <v>2520</v>
      </c>
      <c r="O34" s="261">
        <v>1302</v>
      </c>
      <c r="P34" s="261">
        <v>1218</v>
      </c>
      <c r="Q34" s="261"/>
      <c r="R34" s="261">
        <v>2247</v>
      </c>
      <c r="S34" s="261">
        <v>1128</v>
      </c>
      <c r="T34" s="261">
        <v>1119</v>
      </c>
      <c r="U34" s="261"/>
      <c r="V34" s="261">
        <v>2339</v>
      </c>
      <c r="W34" s="261">
        <v>1179</v>
      </c>
      <c r="X34" s="261">
        <v>1160</v>
      </c>
      <c r="Y34" s="261"/>
      <c r="Z34" s="261">
        <v>2524</v>
      </c>
      <c r="AA34" s="261">
        <v>1278</v>
      </c>
      <c r="AB34" s="261">
        <v>1246</v>
      </c>
      <c r="AD34" s="107" t="s">
        <v>98</v>
      </c>
      <c r="AE34" s="102">
        <f t="shared" si="0"/>
        <v>98.560428523602269</v>
      </c>
      <c r="AF34" s="102">
        <f t="shared" si="1"/>
        <v>98.268454628303601</v>
      </c>
      <c r="AG34" s="102">
        <f t="shared" si="2"/>
        <v>98.86958919216984</v>
      </c>
      <c r="AH34" s="142"/>
      <c r="AI34" s="102">
        <f t="shared" si="3"/>
        <v>99.956521739130437</v>
      </c>
      <c r="AJ34" s="102">
        <f t="shared" si="4"/>
        <v>99.915754001684917</v>
      </c>
      <c r="AK34" s="102">
        <f t="shared" si="5"/>
        <v>100</v>
      </c>
      <c r="AL34" s="105"/>
      <c r="AM34" s="102">
        <f t="shared" si="6"/>
        <v>97.044506258692635</v>
      </c>
      <c r="AN34" s="102">
        <f t="shared" si="7"/>
        <v>96.531413612565444</v>
      </c>
      <c r="AO34" s="102">
        <f t="shared" si="8"/>
        <v>97.626112759643917</v>
      </c>
      <c r="AP34" s="105"/>
      <c r="AQ34" s="102">
        <f t="shared" si="9"/>
        <v>98.283931357254289</v>
      </c>
      <c r="AR34" s="102">
        <f t="shared" si="10"/>
        <v>97.528089887640448</v>
      </c>
      <c r="AS34" s="102">
        <f t="shared" si="11"/>
        <v>99.104963384865741</v>
      </c>
      <c r="AT34" s="105"/>
      <c r="AU34" s="102">
        <f t="shared" si="12"/>
        <v>97.908496732026137</v>
      </c>
      <c r="AV34" s="102">
        <f t="shared" si="13"/>
        <v>97.241379310344826</v>
      </c>
      <c r="AW34" s="102">
        <f t="shared" si="14"/>
        <v>98.590308370044056</v>
      </c>
      <c r="AX34" s="105"/>
      <c r="AY34" s="102">
        <f t="shared" si="15"/>
        <v>98.608768971332211</v>
      </c>
      <c r="AZ34" s="102">
        <f t="shared" si="16"/>
        <v>98.992443324937028</v>
      </c>
      <c r="BA34" s="102">
        <f t="shared" si="17"/>
        <v>98.221845893310757</v>
      </c>
      <c r="BB34" s="142"/>
      <c r="BC34" s="102">
        <f t="shared" si="18"/>
        <v>99.841772151898738</v>
      </c>
      <c r="BD34" s="102">
        <f t="shared" si="19"/>
        <v>99.84375</v>
      </c>
      <c r="BE34" s="102">
        <f t="shared" si="20"/>
        <v>99.839743589743591</v>
      </c>
    </row>
    <row r="35" spans="1:60" ht="15" customHeight="1" x14ac:dyDescent="0.2">
      <c r="A35" s="107" t="s">
        <v>99</v>
      </c>
      <c r="B35" s="261">
        <v>14686</v>
      </c>
      <c r="C35" s="261">
        <v>7630</v>
      </c>
      <c r="D35" s="261">
        <v>7056</v>
      </c>
      <c r="E35" s="261"/>
      <c r="F35" s="261">
        <v>2165</v>
      </c>
      <c r="G35" s="261">
        <v>1130</v>
      </c>
      <c r="H35" s="261">
        <v>1035</v>
      </c>
      <c r="I35" s="261"/>
      <c r="J35" s="261">
        <v>2901</v>
      </c>
      <c r="K35" s="261">
        <v>1528</v>
      </c>
      <c r="L35" s="261">
        <v>1373</v>
      </c>
      <c r="M35" s="261"/>
      <c r="N35" s="261">
        <v>2626</v>
      </c>
      <c r="O35" s="261">
        <v>1339</v>
      </c>
      <c r="P35" s="261">
        <v>1287</v>
      </c>
      <c r="Q35" s="261"/>
      <c r="R35" s="261">
        <v>2251</v>
      </c>
      <c r="S35" s="261">
        <v>1199</v>
      </c>
      <c r="T35" s="261">
        <v>1052</v>
      </c>
      <c r="U35" s="261"/>
      <c r="V35" s="261">
        <v>2325</v>
      </c>
      <c r="W35" s="261">
        <v>1206</v>
      </c>
      <c r="X35" s="261">
        <v>1119</v>
      </c>
      <c r="Y35" s="261"/>
      <c r="Z35" s="261">
        <v>2418</v>
      </c>
      <c r="AA35" s="261">
        <v>1228</v>
      </c>
      <c r="AB35" s="261">
        <v>1190</v>
      </c>
      <c r="AD35" s="107" t="s">
        <v>99</v>
      </c>
      <c r="AE35" s="102">
        <f t="shared" si="0"/>
        <v>99.50538654380378</v>
      </c>
      <c r="AF35" s="102">
        <f t="shared" si="1"/>
        <v>99.439593379382245</v>
      </c>
      <c r="AG35" s="102">
        <f t="shared" si="2"/>
        <v>99.576629974597793</v>
      </c>
      <c r="AH35" s="142"/>
      <c r="AI35" s="102">
        <f t="shared" si="3"/>
        <v>99.953831948291779</v>
      </c>
      <c r="AJ35" s="102">
        <f t="shared" si="4"/>
        <v>99.911582670203359</v>
      </c>
      <c r="AK35" s="102">
        <f t="shared" si="5"/>
        <v>100</v>
      </c>
      <c r="AL35" s="105"/>
      <c r="AM35" s="102">
        <f t="shared" si="6"/>
        <v>99.383350462487158</v>
      </c>
      <c r="AN35" s="102">
        <f t="shared" si="7"/>
        <v>99.285250162443134</v>
      </c>
      <c r="AO35" s="102">
        <f t="shared" si="8"/>
        <v>99.492753623188406</v>
      </c>
      <c r="AP35" s="105"/>
      <c r="AQ35" s="102">
        <f t="shared" si="9"/>
        <v>99.356791524782437</v>
      </c>
      <c r="AR35" s="102">
        <f t="shared" si="10"/>
        <v>99.406087602078699</v>
      </c>
      <c r="AS35" s="102">
        <f t="shared" si="11"/>
        <v>99.305555555555557</v>
      </c>
      <c r="AT35" s="105"/>
      <c r="AU35" s="102">
        <f t="shared" si="12"/>
        <v>99.513704686118473</v>
      </c>
      <c r="AV35" s="102">
        <f t="shared" si="13"/>
        <v>99.419568822553899</v>
      </c>
      <c r="AW35" s="102">
        <f t="shared" si="14"/>
        <v>99.621212121212125</v>
      </c>
      <c r="AX35" s="105"/>
      <c r="AY35" s="102">
        <f t="shared" si="15"/>
        <v>99.10485933503837</v>
      </c>
      <c r="AZ35" s="102">
        <f t="shared" si="16"/>
        <v>99.096138044371401</v>
      </c>
      <c r="BA35" s="102">
        <f t="shared" si="17"/>
        <v>99.114260407440213</v>
      </c>
      <c r="BB35" s="142"/>
      <c r="BC35" s="102">
        <f t="shared" si="18"/>
        <v>99.793644242674375</v>
      </c>
      <c r="BD35" s="102">
        <f t="shared" si="19"/>
        <v>99.594484995944853</v>
      </c>
      <c r="BE35" s="102">
        <f t="shared" si="20"/>
        <v>100</v>
      </c>
    </row>
    <row r="36" spans="1:60" ht="15" customHeight="1" x14ac:dyDescent="0.2">
      <c r="A36" s="107" t="s">
        <v>100</v>
      </c>
      <c r="B36" s="261">
        <v>8165</v>
      </c>
      <c r="C36" s="261">
        <v>4247</v>
      </c>
      <c r="D36" s="261">
        <v>3918</v>
      </c>
      <c r="E36" s="261"/>
      <c r="F36" s="261">
        <v>1329</v>
      </c>
      <c r="G36" s="261">
        <v>697</v>
      </c>
      <c r="H36" s="261">
        <v>632</v>
      </c>
      <c r="I36" s="261"/>
      <c r="J36" s="261">
        <v>1536</v>
      </c>
      <c r="K36" s="261">
        <v>809</v>
      </c>
      <c r="L36" s="261">
        <v>727</v>
      </c>
      <c r="M36" s="261"/>
      <c r="N36" s="261">
        <v>1458</v>
      </c>
      <c r="O36" s="261">
        <v>770</v>
      </c>
      <c r="P36" s="261">
        <v>688</v>
      </c>
      <c r="Q36" s="261"/>
      <c r="R36" s="261">
        <v>1264</v>
      </c>
      <c r="S36" s="261">
        <v>631</v>
      </c>
      <c r="T36" s="261">
        <v>633</v>
      </c>
      <c r="U36" s="261"/>
      <c r="V36" s="261">
        <v>1303</v>
      </c>
      <c r="W36" s="261">
        <v>668</v>
      </c>
      <c r="X36" s="261">
        <v>635</v>
      </c>
      <c r="Y36" s="261"/>
      <c r="Z36" s="261">
        <v>1275</v>
      </c>
      <c r="AA36" s="261">
        <v>672</v>
      </c>
      <c r="AB36" s="261">
        <v>603</v>
      </c>
      <c r="AD36" s="107" t="s">
        <v>100</v>
      </c>
      <c r="AE36" s="102">
        <f t="shared" si="0"/>
        <v>98.06629834254143</v>
      </c>
      <c r="AF36" s="102">
        <f t="shared" si="1"/>
        <v>97.789546396500114</v>
      </c>
      <c r="AG36" s="102">
        <f t="shared" si="2"/>
        <v>98.36806427316094</v>
      </c>
      <c r="AH36" s="142"/>
      <c r="AI36" s="102">
        <f t="shared" si="3"/>
        <v>99.924812030075188</v>
      </c>
      <c r="AJ36" s="102">
        <f t="shared" si="4"/>
        <v>99.856733524355306</v>
      </c>
      <c r="AK36" s="102">
        <f t="shared" si="5"/>
        <v>100</v>
      </c>
      <c r="AL36" s="105"/>
      <c r="AM36" s="102">
        <f t="shared" si="6"/>
        <v>96.969696969696969</v>
      </c>
      <c r="AN36" s="102">
        <f t="shared" si="7"/>
        <v>96.539379474940333</v>
      </c>
      <c r="AO36" s="102">
        <f t="shared" si="8"/>
        <v>97.453083109919575</v>
      </c>
      <c r="AP36" s="105"/>
      <c r="AQ36" s="102">
        <f t="shared" si="9"/>
        <v>97.394789579158314</v>
      </c>
      <c r="AR36" s="102">
        <f t="shared" si="10"/>
        <v>96.977329974811084</v>
      </c>
      <c r="AS36" s="102">
        <f t="shared" si="11"/>
        <v>97.866287339971549</v>
      </c>
      <c r="AT36" s="105"/>
      <c r="AU36" s="102">
        <f t="shared" si="12"/>
        <v>98.060512024825442</v>
      </c>
      <c r="AV36" s="102">
        <f t="shared" si="13"/>
        <v>97.678018575851382</v>
      </c>
      <c r="AW36" s="102">
        <f t="shared" si="14"/>
        <v>98.444790046656294</v>
      </c>
      <c r="AX36" s="105"/>
      <c r="AY36" s="102">
        <f t="shared" si="15"/>
        <v>97.02159344750558</v>
      </c>
      <c r="AZ36" s="102">
        <f t="shared" si="16"/>
        <v>97.093023255813947</v>
      </c>
      <c r="BA36" s="102">
        <f t="shared" si="17"/>
        <v>96.946564885496173</v>
      </c>
      <c r="BB36" s="142"/>
      <c r="BC36" s="102">
        <f t="shared" si="18"/>
        <v>99.376461418550278</v>
      </c>
      <c r="BD36" s="102">
        <f t="shared" si="19"/>
        <v>98.969072164948457</v>
      </c>
      <c r="BE36" s="102">
        <f t="shared" si="20"/>
        <v>99.83443708609272</v>
      </c>
    </row>
    <row r="37" spans="1:60" ht="15" customHeight="1" x14ac:dyDescent="0.2">
      <c r="A37" s="107" t="s">
        <v>101</v>
      </c>
      <c r="B37" s="261">
        <v>8827</v>
      </c>
      <c r="C37" s="261">
        <v>4576</v>
      </c>
      <c r="D37" s="261">
        <v>4251</v>
      </c>
      <c r="E37" s="261"/>
      <c r="F37" s="261">
        <v>1356</v>
      </c>
      <c r="G37" s="261">
        <v>701</v>
      </c>
      <c r="H37" s="261">
        <v>655</v>
      </c>
      <c r="I37" s="261"/>
      <c r="J37" s="261">
        <v>1717</v>
      </c>
      <c r="K37" s="261">
        <v>909</v>
      </c>
      <c r="L37" s="261">
        <v>808</v>
      </c>
      <c r="M37" s="261"/>
      <c r="N37" s="261">
        <v>1605</v>
      </c>
      <c r="O37" s="261">
        <v>826</v>
      </c>
      <c r="P37" s="261">
        <v>779</v>
      </c>
      <c r="Q37" s="261"/>
      <c r="R37" s="261">
        <v>1419</v>
      </c>
      <c r="S37" s="261">
        <v>738</v>
      </c>
      <c r="T37" s="261">
        <v>681</v>
      </c>
      <c r="U37" s="261"/>
      <c r="V37" s="261">
        <v>1359</v>
      </c>
      <c r="W37" s="261">
        <v>702</v>
      </c>
      <c r="X37" s="261">
        <v>657</v>
      </c>
      <c r="Y37" s="261"/>
      <c r="Z37" s="261">
        <v>1371</v>
      </c>
      <c r="AA37" s="261">
        <v>700</v>
      </c>
      <c r="AB37" s="261">
        <v>671</v>
      </c>
      <c r="AD37" s="107" t="s">
        <v>101</v>
      </c>
      <c r="AE37" s="102">
        <f t="shared" si="0"/>
        <v>98.449698862368948</v>
      </c>
      <c r="AF37" s="102">
        <f t="shared" si="1"/>
        <v>98.387443560524616</v>
      </c>
      <c r="AG37" s="102">
        <f t="shared" si="2"/>
        <v>98.516801853997677</v>
      </c>
      <c r="AH37" s="142"/>
      <c r="AI37" s="102">
        <f t="shared" si="3"/>
        <v>99.486426999266314</v>
      </c>
      <c r="AJ37" s="102">
        <f t="shared" si="4"/>
        <v>99.432624113475171</v>
      </c>
      <c r="AK37" s="102">
        <f t="shared" si="5"/>
        <v>99.544072948328264</v>
      </c>
      <c r="AL37" s="105"/>
      <c r="AM37" s="102">
        <f t="shared" si="6"/>
        <v>97.946377638334283</v>
      </c>
      <c r="AN37" s="102">
        <f t="shared" si="7"/>
        <v>97.847147470398284</v>
      </c>
      <c r="AO37" s="102">
        <f t="shared" si="8"/>
        <v>98.05825242718447</v>
      </c>
      <c r="AP37" s="105"/>
      <c r="AQ37" s="102">
        <f t="shared" si="9"/>
        <v>98.345588235294116</v>
      </c>
      <c r="AR37" s="102">
        <f t="shared" si="10"/>
        <v>98.56801909307876</v>
      </c>
      <c r="AS37" s="102">
        <f t="shared" si="11"/>
        <v>98.110831234256921</v>
      </c>
      <c r="AT37" s="105"/>
      <c r="AU37" s="102">
        <f t="shared" si="12"/>
        <v>98.678720445062581</v>
      </c>
      <c r="AV37" s="102">
        <f t="shared" si="13"/>
        <v>98.4</v>
      </c>
      <c r="AW37" s="102">
        <f t="shared" si="14"/>
        <v>98.982558139534888</v>
      </c>
      <c r="AX37" s="105"/>
      <c r="AY37" s="102">
        <f t="shared" si="15"/>
        <v>98.05194805194806</v>
      </c>
      <c r="AZ37" s="102">
        <f t="shared" si="16"/>
        <v>97.907949790794973</v>
      </c>
      <c r="BA37" s="102">
        <f t="shared" si="17"/>
        <v>98.206278026905821</v>
      </c>
      <c r="BB37" s="142"/>
      <c r="BC37" s="102">
        <f t="shared" si="18"/>
        <v>98.350071736011486</v>
      </c>
      <c r="BD37" s="102">
        <f t="shared" si="19"/>
        <v>98.31460674157303</v>
      </c>
      <c r="BE37" s="102">
        <f t="shared" si="20"/>
        <v>98.387096774193552</v>
      </c>
    </row>
    <row r="38" spans="1:60" ht="15" customHeight="1" x14ac:dyDescent="0.2">
      <c r="A38" s="107" t="s">
        <v>102</v>
      </c>
      <c r="B38" s="261">
        <v>3004</v>
      </c>
      <c r="C38" s="261">
        <v>1570</v>
      </c>
      <c r="D38" s="261">
        <v>1434</v>
      </c>
      <c r="E38" s="261"/>
      <c r="F38" s="261">
        <v>476</v>
      </c>
      <c r="G38" s="261">
        <v>248</v>
      </c>
      <c r="H38" s="261">
        <v>228</v>
      </c>
      <c r="I38" s="261"/>
      <c r="J38" s="261">
        <v>574</v>
      </c>
      <c r="K38" s="261">
        <v>304</v>
      </c>
      <c r="L38" s="261">
        <v>270</v>
      </c>
      <c r="M38" s="261"/>
      <c r="N38" s="261">
        <v>520</v>
      </c>
      <c r="O38" s="261">
        <v>264</v>
      </c>
      <c r="P38" s="261">
        <v>256</v>
      </c>
      <c r="Q38" s="261"/>
      <c r="R38" s="261">
        <v>432</v>
      </c>
      <c r="S38" s="261">
        <v>229</v>
      </c>
      <c r="T38" s="261">
        <v>203</v>
      </c>
      <c r="U38" s="261"/>
      <c r="V38" s="261">
        <v>458</v>
      </c>
      <c r="W38" s="261">
        <v>235</v>
      </c>
      <c r="X38" s="261">
        <v>223</v>
      </c>
      <c r="Y38" s="261"/>
      <c r="Z38" s="261">
        <v>544</v>
      </c>
      <c r="AA38" s="261">
        <v>290</v>
      </c>
      <c r="AB38" s="261">
        <v>254</v>
      </c>
      <c r="AD38" s="107" t="s">
        <v>102</v>
      </c>
      <c r="AE38" s="102">
        <f t="shared" si="0"/>
        <v>98.945981554677203</v>
      </c>
      <c r="AF38" s="102">
        <f t="shared" si="1"/>
        <v>98.86649874055415</v>
      </c>
      <c r="AG38" s="102">
        <f t="shared" si="2"/>
        <v>99.033149171270722</v>
      </c>
      <c r="AH38" s="142"/>
      <c r="AI38" s="102">
        <f t="shared" si="3"/>
        <v>99.581589958159</v>
      </c>
      <c r="AJ38" s="102">
        <f t="shared" si="4"/>
        <v>100</v>
      </c>
      <c r="AK38" s="102">
        <f t="shared" si="5"/>
        <v>99.130434782608702</v>
      </c>
      <c r="AL38" s="105"/>
      <c r="AM38" s="102">
        <f t="shared" si="6"/>
        <v>98.456260720411663</v>
      </c>
      <c r="AN38" s="102">
        <f t="shared" si="7"/>
        <v>98.381877022653725</v>
      </c>
      <c r="AO38" s="102">
        <f t="shared" si="8"/>
        <v>98.540145985401466</v>
      </c>
      <c r="AP38" s="105"/>
      <c r="AQ38" s="102">
        <f t="shared" si="9"/>
        <v>98.671726755218216</v>
      </c>
      <c r="AR38" s="102">
        <f t="shared" si="10"/>
        <v>99.248120300751879</v>
      </c>
      <c r="AS38" s="102">
        <f t="shared" si="11"/>
        <v>98.084291187739453</v>
      </c>
      <c r="AT38" s="105"/>
      <c r="AU38" s="102">
        <f t="shared" si="12"/>
        <v>97.959183673469383</v>
      </c>
      <c r="AV38" s="102">
        <f t="shared" si="13"/>
        <v>97.446808510638292</v>
      </c>
      <c r="AW38" s="102">
        <f t="shared" si="14"/>
        <v>98.543689320388353</v>
      </c>
      <c r="AX38" s="105"/>
      <c r="AY38" s="102">
        <f t="shared" si="15"/>
        <v>98.920086393088553</v>
      </c>
      <c r="AZ38" s="102">
        <f t="shared" si="16"/>
        <v>97.916666666666657</v>
      </c>
      <c r="BA38" s="102">
        <f t="shared" si="17"/>
        <v>100</v>
      </c>
      <c r="BB38" s="142"/>
      <c r="BC38" s="102">
        <f t="shared" si="18"/>
        <v>100</v>
      </c>
      <c r="BD38" s="102">
        <f t="shared" si="19"/>
        <v>100</v>
      </c>
      <c r="BE38" s="102">
        <f t="shared" si="20"/>
        <v>100</v>
      </c>
    </row>
    <row r="39" spans="1:60" ht="15" customHeight="1" x14ac:dyDescent="0.2">
      <c r="A39" s="107" t="s">
        <v>103</v>
      </c>
      <c r="B39" s="261">
        <v>26351</v>
      </c>
      <c r="C39" s="261">
        <v>13632</v>
      </c>
      <c r="D39" s="261">
        <v>12719</v>
      </c>
      <c r="E39" s="261"/>
      <c r="F39" s="261">
        <v>4325</v>
      </c>
      <c r="G39" s="261">
        <v>2233</v>
      </c>
      <c r="H39" s="261">
        <v>2092</v>
      </c>
      <c r="I39" s="261"/>
      <c r="J39" s="261">
        <v>5003</v>
      </c>
      <c r="K39" s="261">
        <v>2580</v>
      </c>
      <c r="L39" s="261">
        <v>2423</v>
      </c>
      <c r="M39" s="261"/>
      <c r="N39" s="261">
        <v>4732</v>
      </c>
      <c r="O39" s="261">
        <v>2444</v>
      </c>
      <c r="P39" s="261">
        <v>2288</v>
      </c>
      <c r="Q39" s="261"/>
      <c r="R39" s="261">
        <v>4008</v>
      </c>
      <c r="S39" s="261">
        <v>2057</v>
      </c>
      <c r="T39" s="261">
        <v>1951</v>
      </c>
      <c r="U39" s="261"/>
      <c r="V39" s="261">
        <v>4148</v>
      </c>
      <c r="W39" s="261">
        <v>2145</v>
      </c>
      <c r="X39" s="261">
        <v>2003</v>
      </c>
      <c r="Y39" s="261"/>
      <c r="Z39" s="261">
        <v>4135</v>
      </c>
      <c r="AA39" s="261">
        <v>2173</v>
      </c>
      <c r="AB39" s="261">
        <v>1962</v>
      </c>
      <c r="AD39" s="107" t="s">
        <v>103</v>
      </c>
      <c r="AE39" s="102">
        <f>+B39/(B39+B82+B130)*100</f>
        <v>99.882495640967335</v>
      </c>
      <c r="AF39" s="102">
        <f>+C39/(C39+C82+C130)*100</f>
        <v>99.88276670574443</v>
      </c>
      <c r="AG39" s="102">
        <f>+D39/(D39+D82+D130)*100</f>
        <v>99.882205120150786</v>
      </c>
      <c r="AH39" s="142"/>
      <c r="AI39" s="102">
        <f>+F39/(F39+F82+F130)*100</f>
        <v>99.976883957466484</v>
      </c>
      <c r="AJ39" s="102">
        <f>+G39/(G39+G82+G130)*100</f>
        <v>100</v>
      </c>
      <c r="AK39" s="102">
        <f>+H39/(H39+H82+H130)*100</f>
        <v>99.952221691352122</v>
      </c>
      <c r="AL39" s="105"/>
      <c r="AM39" s="102">
        <f>+J39/(J39+J82+J130)*100</f>
        <v>99.800518651506081</v>
      </c>
      <c r="AN39" s="102">
        <f>+K39/(K39+K82+K130)*100</f>
        <v>99.806576402321085</v>
      </c>
      <c r="AO39" s="102">
        <f>+L39/(L39+L82+L130)*100</f>
        <v>99.794069192751238</v>
      </c>
      <c r="AP39" s="105"/>
      <c r="AQ39" s="102">
        <f>+N39/(N39+N82+N130)*100</f>
        <v>99.873364288729434</v>
      </c>
      <c r="AR39" s="102">
        <f>+O39/(O39+O82+O130)*100</f>
        <v>99.959100204498981</v>
      </c>
      <c r="AS39" s="102">
        <f>+P39/(P39+P82+P130)*100</f>
        <v>99.781945050152643</v>
      </c>
      <c r="AT39" s="105"/>
      <c r="AU39" s="102">
        <f>+R39/(R39+R82+R130)*100</f>
        <v>99.775952203136669</v>
      </c>
      <c r="AV39" s="102">
        <f>+S39/(S39+S82+S130)*100</f>
        <v>99.709161415414442</v>
      </c>
      <c r="AW39" s="102">
        <f>+T39/(T39+T82+T130)*100</f>
        <v>99.846468781985678</v>
      </c>
      <c r="AX39" s="105"/>
      <c r="AY39" s="102">
        <f>+V39/(V39+V82+V130)*100</f>
        <v>99.879605104743561</v>
      </c>
      <c r="AZ39" s="102">
        <f>+W39/(W39+W82+W130)*100</f>
        <v>99.813866914844112</v>
      </c>
      <c r="BA39" s="102">
        <f>+X39/(X39+X82+X130)*100</f>
        <v>99.950099800399201</v>
      </c>
      <c r="BB39" s="142"/>
      <c r="BC39" s="102">
        <f>+Z39/(Z39+Z82+Z130)*100</f>
        <v>100</v>
      </c>
      <c r="BD39" s="102">
        <f>+AA39/(AA39+AA82+AA130)*100</f>
        <v>100</v>
      </c>
      <c r="BE39" s="102">
        <f>+AB39/(AB39+AB82+AB130)*100</f>
        <v>100</v>
      </c>
    </row>
    <row r="40" spans="1:60" ht="15" customHeight="1" x14ac:dyDescent="0.2">
      <c r="A40" s="107" t="s">
        <v>104</v>
      </c>
      <c r="B40" s="261">
        <v>20976</v>
      </c>
      <c r="C40" s="261">
        <v>10777</v>
      </c>
      <c r="D40" s="261">
        <v>10199</v>
      </c>
      <c r="E40" s="261"/>
      <c r="F40" s="261">
        <v>3215</v>
      </c>
      <c r="G40" s="261">
        <v>1631</v>
      </c>
      <c r="H40" s="261">
        <v>1584</v>
      </c>
      <c r="I40" s="261"/>
      <c r="J40" s="261">
        <v>3902</v>
      </c>
      <c r="K40" s="261">
        <v>2004</v>
      </c>
      <c r="L40" s="261">
        <v>1898</v>
      </c>
      <c r="M40" s="261"/>
      <c r="N40" s="261">
        <v>3727</v>
      </c>
      <c r="O40" s="261">
        <v>1900</v>
      </c>
      <c r="P40" s="261">
        <v>1827</v>
      </c>
      <c r="Q40" s="261"/>
      <c r="R40" s="261">
        <v>3420</v>
      </c>
      <c r="S40" s="261">
        <v>1779</v>
      </c>
      <c r="T40" s="261">
        <v>1641</v>
      </c>
      <c r="U40" s="261"/>
      <c r="V40" s="261">
        <v>3309</v>
      </c>
      <c r="W40" s="261">
        <v>1725</v>
      </c>
      <c r="X40" s="261">
        <v>1584</v>
      </c>
      <c r="Y40" s="261"/>
      <c r="Z40" s="261">
        <v>3403</v>
      </c>
      <c r="AA40" s="261">
        <v>1738</v>
      </c>
      <c r="AB40" s="261">
        <v>1665</v>
      </c>
      <c r="AD40" s="107" t="s">
        <v>104</v>
      </c>
      <c r="AE40" s="102">
        <f>+B40/(B40+B84+B131)*100</f>
        <v>98.243641983982016</v>
      </c>
      <c r="AF40" s="102">
        <f>+C40/(C40+C84+C131)*100</f>
        <v>98.169065403534333</v>
      </c>
      <c r="AG40" s="102">
        <f t="shared" ref="AG40:AG41" si="21">+D40/(D40+D84+D131)*100</f>
        <v>98.322568205919211</v>
      </c>
      <c r="AH40" s="142"/>
      <c r="AI40" s="102">
        <f t="shared" ref="AI40:AK41" si="22">+F40/(F40+F84+F131)*100</f>
        <v>99.906774394033562</v>
      </c>
      <c r="AJ40" s="102">
        <f t="shared" si="22"/>
        <v>99.938725490196077</v>
      </c>
      <c r="AK40" s="102">
        <f t="shared" si="22"/>
        <v>99.873896595208066</v>
      </c>
      <c r="AL40" s="105"/>
      <c r="AM40" s="102">
        <f t="shared" ref="AM40:AO41" si="23">+J40/(J40+J84+J131)*100</f>
        <v>96.944099378881987</v>
      </c>
      <c r="AN40" s="102">
        <f t="shared" si="23"/>
        <v>96.764847899565439</v>
      </c>
      <c r="AO40" s="102">
        <f t="shared" si="23"/>
        <v>97.134083930399186</v>
      </c>
      <c r="AP40" s="105"/>
      <c r="AQ40" s="102">
        <f t="shared" ref="AQ40:AS41" si="24">+N40/(N40+N84+N131)*100</f>
        <v>98.728476821192061</v>
      </c>
      <c r="AR40" s="102">
        <f t="shared" si="24"/>
        <v>98.496630378434418</v>
      </c>
      <c r="AS40" s="102">
        <f t="shared" si="24"/>
        <v>98.97074756229685</v>
      </c>
      <c r="AT40" s="105"/>
      <c r="AU40" s="102">
        <f t="shared" ref="AU40:AW41" si="25">+R40/(R40+R84+R131)*100</f>
        <v>98.473941837028505</v>
      </c>
      <c r="AV40" s="102">
        <f t="shared" si="25"/>
        <v>98.55955678670361</v>
      </c>
      <c r="AW40" s="102">
        <f t="shared" si="25"/>
        <v>98.381294964028783</v>
      </c>
      <c r="AX40" s="105"/>
      <c r="AY40" s="102">
        <f t="shared" ref="AY40:BA41" si="26">+V40/(V40+V84+V131)*100</f>
        <v>96.811000585137506</v>
      </c>
      <c r="AZ40" s="102">
        <f t="shared" si="26"/>
        <v>96.964586846543</v>
      </c>
      <c r="BA40" s="102">
        <f t="shared" si="26"/>
        <v>96.644295302013433</v>
      </c>
      <c r="BB40" s="142"/>
      <c r="BC40" s="102">
        <f t="shared" ref="BC40:BE41" si="27">+Z40/(Z40+Z84+Z131)*100</f>
        <v>98.866937826844861</v>
      </c>
      <c r="BD40" s="102">
        <f t="shared" si="27"/>
        <v>98.637911464245178</v>
      </c>
      <c r="BE40" s="102">
        <f t="shared" si="27"/>
        <v>99.107142857142861</v>
      </c>
    </row>
    <row r="41" spans="1:60" ht="15" customHeight="1" thickBot="1" x14ac:dyDescent="0.25">
      <c r="A41" s="122" t="s">
        <v>105</v>
      </c>
      <c r="B41" s="261">
        <v>3658</v>
      </c>
      <c r="C41" s="261">
        <v>1903</v>
      </c>
      <c r="D41" s="261">
        <v>1755</v>
      </c>
      <c r="E41" s="261"/>
      <c r="F41" s="261">
        <v>639</v>
      </c>
      <c r="G41" s="261">
        <v>340</v>
      </c>
      <c r="H41" s="261">
        <v>299</v>
      </c>
      <c r="I41" s="261"/>
      <c r="J41" s="261">
        <v>784</v>
      </c>
      <c r="K41" s="261">
        <v>411</v>
      </c>
      <c r="L41" s="261">
        <v>373</v>
      </c>
      <c r="M41" s="261"/>
      <c r="N41" s="261">
        <v>602</v>
      </c>
      <c r="O41" s="261">
        <v>302</v>
      </c>
      <c r="P41" s="261">
        <v>300</v>
      </c>
      <c r="Q41" s="261"/>
      <c r="R41" s="261">
        <v>607</v>
      </c>
      <c r="S41" s="261">
        <v>324</v>
      </c>
      <c r="T41" s="261">
        <v>283</v>
      </c>
      <c r="U41" s="261"/>
      <c r="V41" s="261">
        <v>528</v>
      </c>
      <c r="W41" s="261">
        <v>268</v>
      </c>
      <c r="X41" s="261">
        <v>260</v>
      </c>
      <c r="Y41" s="261"/>
      <c r="Z41" s="261">
        <v>498</v>
      </c>
      <c r="AA41" s="261">
        <v>258</v>
      </c>
      <c r="AB41" s="261">
        <v>240</v>
      </c>
      <c r="AD41" s="122" t="s">
        <v>105</v>
      </c>
      <c r="AE41" s="104">
        <f>+B41/(B41+B85+B132)*100</f>
        <v>96.111403047819238</v>
      </c>
      <c r="AF41" s="104">
        <f>+C41/(C41+C85+C132)*100</f>
        <v>95.820745216515618</v>
      </c>
      <c r="AG41" s="104">
        <f t="shared" si="21"/>
        <v>96.428571428571431</v>
      </c>
      <c r="AH41" s="155"/>
      <c r="AI41" s="104">
        <f t="shared" si="22"/>
        <v>100</v>
      </c>
      <c r="AJ41" s="104">
        <f t="shared" si="22"/>
        <v>100</v>
      </c>
      <c r="AK41" s="104">
        <f t="shared" si="22"/>
        <v>100</v>
      </c>
      <c r="AL41" s="100"/>
      <c r="AM41" s="104">
        <f t="shared" si="23"/>
        <v>95.493300852618759</v>
      </c>
      <c r="AN41" s="104">
        <f t="shared" si="23"/>
        <v>95.138888888888886</v>
      </c>
      <c r="AO41" s="104">
        <f t="shared" si="23"/>
        <v>95.886889460154251</v>
      </c>
      <c r="AP41" s="100"/>
      <c r="AQ41" s="104">
        <f t="shared" si="24"/>
        <v>94.654088050314471</v>
      </c>
      <c r="AR41" s="104">
        <f t="shared" si="24"/>
        <v>92.354740061162076</v>
      </c>
      <c r="AS41" s="104">
        <f t="shared" si="24"/>
        <v>97.087378640776706</v>
      </c>
      <c r="AT41" s="100"/>
      <c r="AU41" s="104">
        <f t="shared" si="25"/>
        <v>96.196513470681452</v>
      </c>
      <c r="AV41" s="104">
        <f t="shared" si="25"/>
        <v>96.428571428571431</v>
      </c>
      <c r="AW41" s="104">
        <f t="shared" si="25"/>
        <v>95.932203389830505</v>
      </c>
      <c r="AX41" s="100"/>
      <c r="AY41" s="104">
        <f t="shared" si="26"/>
        <v>93.783303730017764</v>
      </c>
      <c r="AZ41" s="104">
        <f t="shared" si="26"/>
        <v>94.699646643109531</v>
      </c>
      <c r="BA41" s="104">
        <f t="shared" si="26"/>
        <v>92.857142857142861</v>
      </c>
      <c r="BB41" s="155"/>
      <c r="BC41" s="104">
        <f t="shared" si="27"/>
        <v>96.511627906976756</v>
      </c>
      <c r="BD41" s="104">
        <f t="shared" si="27"/>
        <v>96.268656716417908</v>
      </c>
      <c r="BE41" s="104">
        <f t="shared" si="27"/>
        <v>96.774193548387103</v>
      </c>
    </row>
    <row r="42" spans="1:60" ht="15" customHeight="1" x14ac:dyDescent="0.2">
      <c r="A42" s="388" t="s">
        <v>238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D42" s="388" t="s">
        <v>238</v>
      </c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</row>
    <row r="43" spans="1:60" ht="15" customHeight="1" x14ac:dyDescent="0.2">
      <c r="A43" s="389" t="s">
        <v>224</v>
      </c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D43" s="389" t="s">
        <v>224</v>
      </c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</row>
    <row r="44" spans="1:60" ht="15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29"/>
      <c r="AA44" s="372" t="s">
        <v>317</v>
      </c>
      <c r="AB44" s="372"/>
      <c r="AD44" s="395"/>
      <c r="AE44" s="395"/>
      <c r="AF44" s="395"/>
      <c r="AG44" s="395"/>
      <c r="AH44" s="395"/>
      <c r="AI44" s="395"/>
      <c r="AJ44" s="395"/>
      <c r="AK44" s="395"/>
      <c r="AL44" s="395"/>
      <c r="AM44" s="395"/>
      <c r="AN44" s="395"/>
      <c r="AO44" s="395"/>
      <c r="AP44" s="395"/>
      <c r="AQ44" s="395"/>
      <c r="AR44" s="395"/>
      <c r="AS44" s="395"/>
      <c r="AT44" s="395"/>
      <c r="AU44" s="395"/>
      <c r="AV44" s="395"/>
      <c r="AW44" s="395"/>
      <c r="AX44" s="395"/>
      <c r="AY44" s="395"/>
      <c r="AZ44" s="395"/>
      <c r="BA44" s="395"/>
      <c r="BB44" s="395"/>
      <c r="BC44" s="395"/>
      <c r="BD44" s="395"/>
      <c r="BE44" s="395"/>
    </row>
    <row r="45" spans="1:60" ht="15" customHeight="1" x14ac:dyDescent="0.2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30"/>
      <c r="AA45" s="372"/>
      <c r="AB45" s="372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29"/>
      <c r="BG45" s="372" t="s">
        <v>317</v>
      </c>
      <c r="BH45" s="372"/>
    </row>
    <row r="46" spans="1:60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30"/>
      <c r="BG46" s="372"/>
      <c r="BH46" s="372"/>
    </row>
    <row r="47" spans="1:60" ht="15" customHeight="1" x14ac:dyDescent="0.2">
      <c r="A47" s="394" t="s">
        <v>250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D47" s="394" t="s">
        <v>251</v>
      </c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</row>
    <row r="48" spans="1:60" ht="15" customHeight="1" x14ac:dyDescent="0.2">
      <c r="A48" s="393" t="s">
        <v>77</v>
      </c>
      <c r="B48" s="393"/>
      <c r="C48" s="393"/>
      <c r="D48" s="393"/>
      <c r="E48" s="393"/>
      <c r="F48" s="393"/>
      <c r="G48" s="393"/>
      <c r="H48" s="393"/>
      <c r="I48" s="393"/>
      <c r="J48" s="393"/>
      <c r="K48" s="393"/>
      <c r="L48" s="393"/>
      <c r="M48" s="393"/>
      <c r="N48" s="393"/>
      <c r="O48" s="393"/>
      <c r="P48" s="393"/>
      <c r="Q48" s="393"/>
      <c r="R48" s="393"/>
      <c r="S48" s="393"/>
      <c r="T48" s="393"/>
      <c r="U48" s="393"/>
      <c r="V48" s="393"/>
      <c r="W48" s="393"/>
      <c r="X48" s="393"/>
      <c r="Y48" s="393"/>
      <c r="Z48" s="393"/>
      <c r="AA48" s="393"/>
      <c r="AB48" s="393"/>
      <c r="AD48" s="393" t="s">
        <v>107</v>
      </c>
      <c r="AE48" s="393"/>
      <c r="AF48" s="393"/>
      <c r="AG48" s="393"/>
      <c r="AH48" s="393"/>
      <c r="AI48" s="393"/>
      <c r="AJ48" s="393"/>
      <c r="AK48" s="393"/>
      <c r="AL48" s="393"/>
      <c r="AM48" s="393"/>
      <c r="AN48" s="393"/>
      <c r="AO48" s="393"/>
      <c r="AP48" s="393"/>
      <c r="AQ48" s="393"/>
      <c r="AR48" s="393"/>
      <c r="AS48" s="393"/>
      <c r="AT48" s="393"/>
      <c r="AU48" s="393"/>
      <c r="AV48" s="393"/>
      <c r="AW48" s="393"/>
      <c r="AX48" s="393"/>
      <c r="AY48" s="393"/>
      <c r="AZ48" s="393"/>
      <c r="BA48" s="393"/>
      <c r="BB48" s="393"/>
      <c r="BC48" s="393"/>
      <c r="BD48" s="393"/>
      <c r="BE48" s="393"/>
    </row>
    <row r="49" spans="1:58" ht="15" customHeight="1" x14ac:dyDescent="0.2">
      <c r="A49" s="384" t="s">
        <v>236</v>
      </c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D49" s="384" t="s">
        <v>236</v>
      </c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</row>
    <row r="50" spans="1:58" ht="15" customHeight="1" x14ac:dyDescent="0.2">
      <c r="A50" s="384" t="s">
        <v>246</v>
      </c>
      <c r="B50" s="38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D50" s="384" t="s">
        <v>246</v>
      </c>
      <c r="AE50" s="384"/>
      <c r="AF50" s="384"/>
      <c r="AG50" s="384"/>
      <c r="AH50" s="384"/>
      <c r="AI50" s="384"/>
      <c r="AJ50" s="384"/>
      <c r="AK50" s="384"/>
      <c r="AL50" s="384"/>
      <c r="AM50" s="384"/>
      <c r="AN50" s="384"/>
      <c r="AO50" s="384"/>
      <c r="AP50" s="384"/>
      <c r="AQ50" s="384"/>
      <c r="AR50" s="384"/>
      <c r="AS50" s="384"/>
      <c r="AT50" s="384"/>
      <c r="AU50" s="384"/>
      <c r="AV50" s="384"/>
      <c r="AW50" s="384"/>
      <c r="AX50" s="384"/>
      <c r="AY50" s="384"/>
      <c r="AZ50" s="384"/>
      <c r="BA50" s="384"/>
      <c r="BB50" s="384"/>
      <c r="BC50" s="384"/>
      <c r="BD50" s="384"/>
      <c r="BE50" s="384"/>
    </row>
    <row r="51" spans="1:58" ht="15" customHeight="1" x14ac:dyDescent="0.2">
      <c r="A51" s="384" t="s">
        <v>230</v>
      </c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D51" s="384" t="s">
        <v>230</v>
      </c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</row>
    <row r="52" spans="1:58" ht="15" customHeight="1" x14ac:dyDescent="0.2">
      <c r="A52" s="384" t="s">
        <v>481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D52" s="384" t="s">
        <v>481</v>
      </c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</row>
    <row r="53" spans="1:58" ht="15" customHeight="1" thickBot="1" x14ac:dyDescent="0.25">
      <c r="A53" s="99"/>
      <c r="B53" s="156"/>
      <c r="C53" s="156"/>
      <c r="D53" s="156"/>
      <c r="E53" s="99"/>
      <c r="F53" s="100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D53" s="99"/>
      <c r="AE53" s="141"/>
      <c r="AF53" s="99"/>
      <c r="AG53" s="99"/>
      <c r="AH53" s="99"/>
      <c r="AI53" s="100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</row>
    <row r="54" spans="1:58" ht="15" customHeight="1" x14ac:dyDescent="0.2">
      <c r="A54" s="391" t="s">
        <v>242</v>
      </c>
      <c r="B54" s="385" t="s">
        <v>19</v>
      </c>
      <c r="C54" s="385" t="s">
        <v>243</v>
      </c>
      <c r="D54" s="385"/>
      <c r="E54" s="108"/>
      <c r="F54" s="385" t="s">
        <v>64</v>
      </c>
      <c r="G54" s="385"/>
      <c r="H54" s="385"/>
      <c r="I54" s="108"/>
      <c r="J54" s="385" t="s">
        <v>65</v>
      </c>
      <c r="K54" s="385"/>
      <c r="L54" s="385"/>
      <c r="M54" s="108"/>
      <c r="N54" s="385" t="s">
        <v>66</v>
      </c>
      <c r="O54" s="385"/>
      <c r="P54" s="385"/>
      <c r="Q54" s="108"/>
      <c r="R54" s="385" t="s">
        <v>67</v>
      </c>
      <c r="S54" s="385"/>
      <c r="T54" s="385"/>
      <c r="U54" s="108"/>
      <c r="V54" s="385" t="s">
        <v>68</v>
      </c>
      <c r="W54" s="385"/>
      <c r="X54" s="385"/>
      <c r="Y54" s="108"/>
      <c r="Z54" s="385" t="s">
        <v>69</v>
      </c>
      <c r="AA54" s="385"/>
      <c r="AB54" s="385"/>
      <c r="AD54" s="391" t="s">
        <v>242</v>
      </c>
      <c r="AE54" s="385" t="s">
        <v>19</v>
      </c>
      <c r="AF54" s="385"/>
      <c r="AG54" s="385"/>
      <c r="AH54" s="108"/>
      <c r="AI54" s="385" t="s">
        <v>64</v>
      </c>
      <c r="AJ54" s="385"/>
      <c r="AK54" s="385"/>
      <c r="AL54" s="108"/>
      <c r="AM54" s="385" t="s">
        <v>65</v>
      </c>
      <c r="AN54" s="385"/>
      <c r="AO54" s="385"/>
      <c r="AP54" s="108"/>
      <c r="AQ54" s="385" t="s">
        <v>66</v>
      </c>
      <c r="AR54" s="385"/>
      <c r="AS54" s="385"/>
      <c r="AT54" s="108"/>
      <c r="AU54" s="385" t="s">
        <v>67</v>
      </c>
      <c r="AV54" s="385"/>
      <c r="AW54" s="385"/>
      <c r="AX54" s="108"/>
      <c r="AY54" s="385" t="s">
        <v>68</v>
      </c>
      <c r="AZ54" s="385"/>
      <c r="BA54" s="385"/>
      <c r="BB54" s="108"/>
      <c r="BC54" s="385" t="s">
        <v>69</v>
      </c>
      <c r="BD54" s="385"/>
      <c r="BE54" s="385"/>
    </row>
    <row r="55" spans="1:58" ht="15" customHeight="1" thickBot="1" x14ac:dyDescent="0.25">
      <c r="A55" s="392"/>
      <c r="B55" s="109" t="s">
        <v>70</v>
      </c>
      <c r="C55" s="109" t="s">
        <v>71</v>
      </c>
      <c r="D55" s="109" t="s">
        <v>72</v>
      </c>
      <c r="E55" s="110"/>
      <c r="F55" s="109" t="s">
        <v>70</v>
      </c>
      <c r="G55" s="109" t="s">
        <v>71</v>
      </c>
      <c r="H55" s="109" t="s">
        <v>72</v>
      </c>
      <c r="I55" s="110"/>
      <c r="J55" s="109" t="s">
        <v>70</v>
      </c>
      <c r="K55" s="109" t="s">
        <v>71</v>
      </c>
      <c r="L55" s="109" t="s">
        <v>72</v>
      </c>
      <c r="M55" s="110"/>
      <c r="N55" s="109" t="s">
        <v>70</v>
      </c>
      <c r="O55" s="109" t="s">
        <v>71</v>
      </c>
      <c r="P55" s="109" t="s">
        <v>72</v>
      </c>
      <c r="Q55" s="110"/>
      <c r="R55" s="109" t="s">
        <v>70</v>
      </c>
      <c r="S55" s="109" t="s">
        <v>71</v>
      </c>
      <c r="T55" s="109" t="s">
        <v>72</v>
      </c>
      <c r="U55" s="110"/>
      <c r="V55" s="109" t="s">
        <v>70</v>
      </c>
      <c r="W55" s="109" t="s">
        <v>71</v>
      </c>
      <c r="X55" s="109" t="s">
        <v>72</v>
      </c>
      <c r="Y55" s="110"/>
      <c r="Z55" s="109" t="s">
        <v>70</v>
      </c>
      <c r="AA55" s="109" t="s">
        <v>71</v>
      </c>
      <c r="AB55" s="109" t="s">
        <v>72</v>
      </c>
      <c r="AD55" s="392"/>
      <c r="AE55" s="109" t="s">
        <v>70</v>
      </c>
      <c r="AF55" s="109" t="s">
        <v>71</v>
      </c>
      <c r="AG55" s="109" t="s">
        <v>72</v>
      </c>
      <c r="AH55" s="110"/>
      <c r="AI55" s="109" t="s">
        <v>70</v>
      </c>
      <c r="AJ55" s="109" t="s">
        <v>71</v>
      </c>
      <c r="AK55" s="109" t="s">
        <v>72</v>
      </c>
      <c r="AL55" s="110"/>
      <c r="AM55" s="109" t="s">
        <v>70</v>
      </c>
      <c r="AN55" s="109" t="s">
        <v>71</v>
      </c>
      <c r="AO55" s="109" t="s">
        <v>72</v>
      </c>
      <c r="AP55" s="110"/>
      <c r="AQ55" s="109" t="s">
        <v>70</v>
      </c>
      <c r="AR55" s="109" t="s">
        <v>71</v>
      </c>
      <c r="AS55" s="109" t="s">
        <v>72</v>
      </c>
      <c r="AT55" s="110"/>
      <c r="AU55" s="109" t="s">
        <v>70</v>
      </c>
      <c r="AV55" s="109" t="s">
        <v>71</v>
      </c>
      <c r="AW55" s="109" t="s">
        <v>72</v>
      </c>
      <c r="AX55" s="110"/>
      <c r="AY55" s="109" t="s">
        <v>70</v>
      </c>
      <c r="AZ55" s="109" t="s">
        <v>71</v>
      </c>
      <c r="BA55" s="109" t="s">
        <v>72</v>
      </c>
      <c r="BB55" s="110"/>
      <c r="BC55" s="109" t="s">
        <v>70</v>
      </c>
      <c r="BD55" s="109" t="s">
        <v>71</v>
      </c>
      <c r="BE55" s="109" t="s">
        <v>72</v>
      </c>
    </row>
    <row r="56" spans="1:58" ht="15" customHeight="1" x14ac:dyDescent="0.2">
      <c r="A56" s="103"/>
      <c r="B56" s="97"/>
      <c r="C56" s="97"/>
      <c r="D56" s="97"/>
      <c r="E56" s="98"/>
      <c r="F56" s="97"/>
      <c r="G56" s="97"/>
      <c r="H56" s="97"/>
      <c r="I56" s="98"/>
      <c r="J56" s="97"/>
      <c r="K56" s="97"/>
      <c r="L56" s="97"/>
      <c r="M56" s="98"/>
      <c r="N56" s="97"/>
      <c r="O56" s="97"/>
      <c r="P56" s="97"/>
      <c r="Q56" s="98"/>
      <c r="R56" s="97"/>
      <c r="S56" s="97"/>
      <c r="T56" s="97"/>
      <c r="U56" s="98"/>
      <c r="V56" s="97"/>
      <c r="W56" s="97"/>
      <c r="X56" s="97"/>
      <c r="Y56" s="98"/>
      <c r="Z56" s="97"/>
      <c r="AA56" s="97"/>
      <c r="AB56" s="97"/>
      <c r="AD56" s="103"/>
      <c r="AE56" s="97"/>
      <c r="AF56" s="97"/>
      <c r="AG56" s="97"/>
      <c r="AH56" s="98"/>
      <c r="AI56" s="97"/>
      <c r="AJ56" s="97"/>
      <c r="AK56" s="97"/>
      <c r="AL56" s="98"/>
      <c r="AM56" s="97"/>
      <c r="AN56" s="97"/>
      <c r="AO56" s="97"/>
      <c r="AP56" s="98"/>
      <c r="AQ56" s="97"/>
      <c r="AR56" s="97"/>
      <c r="AS56" s="97"/>
      <c r="AT56" s="98"/>
      <c r="AU56" s="97"/>
      <c r="AV56" s="97"/>
      <c r="AW56" s="97"/>
      <c r="AX56" s="98"/>
      <c r="AY56" s="97"/>
      <c r="AZ56" s="97"/>
      <c r="BA56" s="97"/>
      <c r="BB56" s="98"/>
      <c r="BC56" s="97"/>
      <c r="BD56" s="97"/>
      <c r="BE56" s="97"/>
    </row>
    <row r="57" spans="1:58" ht="15" customHeight="1" x14ac:dyDescent="0.25">
      <c r="A57" s="150" t="s">
        <v>244</v>
      </c>
      <c r="B57" s="152">
        <f>SUM(B59:B85)</f>
        <v>12480</v>
      </c>
      <c r="C57" s="152">
        <f>SUM(C59:C85)</f>
        <v>6659</v>
      </c>
      <c r="D57" s="152">
        <f>SUM(D59:D85)</f>
        <v>5821</v>
      </c>
      <c r="E57" s="152"/>
      <c r="F57" s="152">
        <f>SUM(F59:F85)</f>
        <v>68</v>
      </c>
      <c r="G57" s="152">
        <f>SUM(G59:G85)</f>
        <v>32</v>
      </c>
      <c r="H57" s="152">
        <f>SUM(H59:H85)</f>
        <v>36</v>
      </c>
      <c r="I57" s="152"/>
      <c r="J57" s="152">
        <f>SUM(J59:J85)</f>
        <v>3836</v>
      </c>
      <c r="K57" s="152">
        <f>SUM(K59:K85)</f>
        <v>2063</v>
      </c>
      <c r="L57" s="152">
        <f>SUM(L59:L85)</f>
        <v>1773</v>
      </c>
      <c r="M57" s="152"/>
      <c r="N57" s="152">
        <f>SUM(N59:N85)</f>
        <v>2207</v>
      </c>
      <c r="O57" s="152">
        <f>SUM(O59:O85)</f>
        <v>1222</v>
      </c>
      <c r="P57" s="152">
        <f>SUM(P59:P85)</f>
        <v>985</v>
      </c>
      <c r="Q57" s="152"/>
      <c r="R57" s="152">
        <f>SUM(R59:R85)</f>
        <v>2372</v>
      </c>
      <c r="S57" s="152">
        <f>SUM(S59:S85)</f>
        <v>1265</v>
      </c>
      <c r="T57" s="152">
        <f>SUM(T59:T85)</f>
        <v>1107</v>
      </c>
      <c r="U57" s="152"/>
      <c r="V57" s="152">
        <f>SUM(V59:V85)</f>
        <v>2650</v>
      </c>
      <c r="W57" s="152">
        <f>SUM(W59:W85)</f>
        <v>1354</v>
      </c>
      <c r="X57" s="152">
        <f>SUM(X59:X85)</f>
        <v>1296</v>
      </c>
      <c r="Y57" s="152"/>
      <c r="Z57" s="152">
        <f>SUM(Z59:Z85)</f>
        <v>1347</v>
      </c>
      <c r="AA57" s="152">
        <f>SUM(AA59:AA85)</f>
        <v>723</v>
      </c>
      <c r="AB57" s="152">
        <f>SUM(AB59:AB85)</f>
        <v>624</v>
      </c>
      <c r="AC57" s="154"/>
      <c r="AD57" s="150" t="s">
        <v>244</v>
      </c>
      <c r="AE57" s="158">
        <f>+B57/(B13+B57+B104)*100</f>
        <v>2.7010180760440474</v>
      </c>
      <c r="AF57" s="158">
        <f>+C57/(C13+C57+C104)*100</f>
        <v>2.8022674000227248</v>
      </c>
      <c r="AG57" s="158">
        <f>+D57/(D13+D57+D104)*100</f>
        <v>2.5938089020983068</v>
      </c>
      <c r="AH57" s="159"/>
      <c r="AI57" s="158">
        <f>+F57/(F13+F57+F104)*100</f>
        <v>9.4694332265701162E-2</v>
      </c>
      <c r="AJ57" s="158">
        <f>+G57/(G13+G57+G104)*100</f>
        <v>8.6756133929781765E-2</v>
      </c>
      <c r="AK57" s="158">
        <f>+H57/(H13+H57+H104)*100</f>
        <v>0.10307802433786686</v>
      </c>
      <c r="AL57" s="159"/>
      <c r="AM57" s="158">
        <f>+J57/(J13+J57+J104)*100</f>
        <v>4.3519201316013394</v>
      </c>
      <c r="AN57" s="158">
        <f>+K57/(K13+K57+K104)*100</f>
        <v>4.5200587191341119</v>
      </c>
      <c r="AO57" s="158">
        <f>+L57/(L13+L57+L104)*100</f>
        <v>4.1713721061547151</v>
      </c>
      <c r="AP57" s="159"/>
      <c r="AQ57" s="158">
        <f>+N57/(N13+N57+N104)*100</f>
        <v>2.7817340778179709</v>
      </c>
      <c r="AR57" s="158">
        <f>+O57/(O13+O57+O104)*100</f>
        <v>3.0066678148758701</v>
      </c>
      <c r="AS57" s="158">
        <f>+P57/(P13+P57+P104)*100</f>
        <v>2.5454827372338227</v>
      </c>
      <c r="AT57" s="159"/>
      <c r="AU57" s="158">
        <f>+R57/(R13+R57+R104)*100</f>
        <v>3.2241402745684384</v>
      </c>
      <c r="AV57" s="158">
        <f>+S57/(S13+S57+S104)*100</f>
        <v>3.3337725655554089</v>
      </c>
      <c r="AW57" s="158">
        <f>+T57/(T13+T57+T104)*100</f>
        <v>3.1073684210526316</v>
      </c>
      <c r="AX57" s="159"/>
      <c r="AY57" s="158">
        <f>+V57/(V13+V57+V104)*100</f>
        <v>3.5513267220584295</v>
      </c>
      <c r="AZ57" s="158">
        <f>+W57/(W13+W57+W104)*100</f>
        <v>3.5229224124473122</v>
      </c>
      <c r="BA57" s="158">
        <f>+X57/(X13+X57+X104)*100</f>
        <v>3.5814956060354834</v>
      </c>
      <c r="BB57" s="159"/>
      <c r="BC57" s="158">
        <f>+Z57/(Z13+Z57+Z104)*100</f>
        <v>1.8065017971138888</v>
      </c>
      <c r="BD57" s="158">
        <f>+AA57/(AA13+AA57+AA104)*100</f>
        <v>1.8985845959927523</v>
      </c>
      <c r="BE57" s="158">
        <f>+AB57/(AB13+AB57+AB104)*100</f>
        <v>1.7103856590740893</v>
      </c>
      <c r="BF57" s="160"/>
    </row>
    <row r="58" spans="1:58" ht="15" customHeight="1" x14ac:dyDescent="0.2">
      <c r="A58" s="107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07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</row>
    <row r="59" spans="1:58" ht="15" customHeight="1" x14ac:dyDescent="0.2">
      <c r="A59" s="107" t="s">
        <v>79</v>
      </c>
      <c r="B59" s="261">
        <v>1733</v>
      </c>
      <c r="C59" s="261">
        <v>917</v>
      </c>
      <c r="D59" s="261">
        <v>816</v>
      </c>
      <c r="E59" s="261"/>
      <c r="F59" s="261">
        <v>6</v>
      </c>
      <c r="G59" s="261">
        <v>3</v>
      </c>
      <c r="H59" s="261">
        <v>3</v>
      </c>
      <c r="I59" s="261"/>
      <c r="J59" s="261">
        <v>505</v>
      </c>
      <c r="K59" s="261">
        <v>272</v>
      </c>
      <c r="L59" s="261">
        <v>233</v>
      </c>
      <c r="M59" s="261"/>
      <c r="N59" s="261">
        <v>326</v>
      </c>
      <c r="O59" s="261">
        <v>175</v>
      </c>
      <c r="P59" s="261">
        <v>151</v>
      </c>
      <c r="Q59" s="261"/>
      <c r="R59" s="261">
        <v>334</v>
      </c>
      <c r="S59" s="261">
        <v>173</v>
      </c>
      <c r="T59" s="261">
        <v>161</v>
      </c>
      <c r="U59" s="261"/>
      <c r="V59" s="261">
        <v>355</v>
      </c>
      <c r="W59" s="261">
        <v>188</v>
      </c>
      <c r="X59" s="261">
        <v>167</v>
      </c>
      <c r="Y59" s="261"/>
      <c r="Z59" s="261">
        <v>207</v>
      </c>
      <c r="AA59" s="261">
        <v>106</v>
      </c>
      <c r="AB59" s="261">
        <v>101</v>
      </c>
      <c r="AD59" s="107" t="s">
        <v>79</v>
      </c>
      <c r="AE59" s="102">
        <f t="shared" ref="AE59:AE81" si="28">+B59/(B15+B59+B106)*100</f>
        <v>6.0668650446350423</v>
      </c>
      <c r="AF59" s="102">
        <f t="shared" ref="AF59:AF81" si="29">+C59/(C15+C59+C106)*100</f>
        <v>6.2812521405575721</v>
      </c>
      <c r="AG59" s="102">
        <f t="shared" ref="AG59:AG81" si="30">+D59/(D15+D59+D106)*100</f>
        <v>5.8427609909780891</v>
      </c>
      <c r="AH59" s="142"/>
      <c r="AI59" s="102">
        <f t="shared" ref="AI59:AI81" si="31">+F59/(F15+F59+F106)*100</f>
        <v>0.1326259946949602</v>
      </c>
      <c r="AJ59" s="102">
        <f t="shared" ref="AJ59:AJ81" si="32">+G59/(G15+G59+G106)*100</f>
        <v>0.12858979854264896</v>
      </c>
      <c r="AK59" s="102">
        <f t="shared" ref="AK59:AK81" si="33">+H59/(H15+H59+H106)*100</f>
        <v>0.13692377909630307</v>
      </c>
      <c r="AL59" s="105"/>
      <c r="AM59" s="102">
        <f t="shared" ref="AM59:AM81" si="34">+J59/(J15+J59+J106)*100</f>
        <v>9.178480552526354</v>
      </c>
      <c r="AN59" s="102">
        <f t="shared" ref="AN59:AN81" si="35">+K59/(K15+K59+K106)*100</f>
        <v>9.7351467430207581</v>
      </c>
      <c r="AO59" s="102">
        <f t="shared" ref="AO59:AO81" si="36">+L59/(L15+L59+L106)*100</f>
        <v>8.6041358936484489</v>
      </c>
      <c r="AP59" s="105"/>
      <c r="AQ59" s="102">
        <f t="shared" ref="AQ59:AQ81" si="37">+N59/(N15+N59+N106)*100</f>
        <v>6.8703898840885138</v>
      </c>
      <c r="AR59" s="102">
        <f t="shared" ref="AR59:AR81" si="38">+O59/(O15+O59+O106)*100</f>
        <v>7.2886297376093294</v>
      </c>
      <c r="AS59" s="102">
        <f t="shared" ref="AS59:AS81" si="39">+P59/(P15+P59+P106)*100</f>
        <v>6.4419795221843001</v>
      </c>
      <c r="AT59" s="105"/>
      <c r="AU59" s="102">
        <f t="shared" ref="AU59:AU81" si="40">+R59/(R15+R59+R106)*100</f>
        <v>7.3037393396020107</v>
      </c>
      <c r="AV59" s="102">
        <f t="shared" ref="AV59:AV81" si="41">+S59/(S15+S59+S106)*100</f>
        <v>7.4344649763644171</v>
      </c>
      <c r="AW59" s="102">
        <f t="shared" ref="AW59:AW81" si="42">+T59/(T15+T59+T106)*100</f>
        <v>7.1682991985752453</v>
      </c>
      <c r="AX59" s="105"/>
      <c r="AY59" s="102">
        <f t="shared" ref="AY59:AY81" si="43">+V59/(V15+V59+V106)*100</f>
        <v>7.7123615033673696</v>
      </c>
      <c r="AZ59" s="102">
        <f t="shared" ref="AZ59:AZ81" si="44">+W59/(W15+W59+W106)*100</f>
        <v>8.013640238704177</v>
      </c>
      <c r="BA59" s="102">
        <f t="shared" ref="BA59:BA81" si="45">+X59/(X15+X59+X106)*100</f>
        <v>7.399202481169695</v>
      </c>
      <c r="BB59" s="142"/>
      <c r="BC59" s="102">
        <f t="shared" ref="BC59:BC81" si="46">+Z59/(Z15+Z59+Z106)*100</f>
        <v>4.4824599393676916</v>
      </c>
      <c r="BD59" s="102">
        <f t="shared" ref="BD59:BD81" si="47">+AA59/(AA15+AA59+AA106)*100</f>
        <v>4.4203502919099247</v>
      </c>
      <c r="BE59" s="102">
        <f t="shared" ref="BE59:BE81" si="48">+AB59/(AB15+AB59+AB106)*100</f>
        <v>4.5495495495495497</v>
      </c>
    </row>
    <row r="60" spans="1:58" ht="15" customHeight="1" x14ac:dyDescent="0.2">
      <c r="A60" s="107" t="s">
        <v>80</v>
      </c>
      <c r="B60" s="261">
        <v>1064</v>
      </c>
      <c r="C60" s="261">
        <v>546</v>
      </c>
      <c r="D60" s="261">
        <v>518</v>
      </c>
      <c r="E60" s="261"/>
      <c r="F60" s="261">
        <v>12</v>
      </c>
      <c r="G60" s="261">
        <v>5</v>
      </c>
      <c r="H60" s="261">
        <v>7</v>
      </c>
      <c r="I60" s="261"/>
      <c r="J60" s="261">
        <v>288</v>
      </c>
      <c r="K60" s="261">
        <v>148</v>
      </c>
      <c r="L60" s="261">
        <v>140</v>
      </c>
      <c r="M60" s="261"/>
      <c r="N60" s="261">
        <v>153</v>
      </c>
      <c r="O60" s="261">
        <v>86</v>
      </c>
      <c r="P60" s="261">
        <v>67</v>
      </c>
      <c r="Q60" s="261"/>
      <c r="R60" s="261">
        <v>252</v>
      </c>
      <c r="S60" s="261">
        <v>135</v>
      </c>
      <c r="T60" s="261">
        <v>117</v>
      </c>
      <c r="U60" s="261"/>
      <c r="V60" s="261">
        <v>219</v>
      </c>
      <c r="W60" s="261">
        <v>104</v>
      </c>
      <c r="X60" s="261">
        <v>115</v>
      </c>
      <c r="Y60" s="261"/>
      <c r="Z60" s="261">
        <v>140</v>
      </c>
      <c r="AA60" s="261">
        <v>68</v>
      </c>
      <c r="AB60" s="261">
        <v>72</v>
      </c>
      <c r="AD60" s="107" t="s">
        <v>80</v>
      </c>
      <c r="AE60" s="102">
        <f t="shared" si="28"/>
        <v>3.853257523630174</v>
      </c>
      <c r="AF60" s="102">
        <f t="shared" si="29"/>
        <v>3.8955479452054798</v>
      </c>
      <c r="AG60" s="102">
        <f t="shared" si="30"/>
        <v>3.8096638964477458</v>
      </c>
      <c r="AH60" s="142"/>
      <c r="AI60" s="102">
        <f t="shared" si="31"/>
        <v>0.28422548555187116</v>
      </c>
      <c r="AJ60" s="102">
        <f t="shared" si="32"/>
        <v>0.23201856148491878</v>
      </c>
      <c r="AK60" s="102">
        <f t="shared" si="33"/>
        <v>0.3386550556361877</v>
      </c>
      <c r="AL60" s="105"/>
      <c r="AM60" s="102">
        <f t="shared" si="34"/>
        <v>5.5267702936096716</v>
      </c>
      <c r="AN60" s="102">
        <f t="shared" si="35"/>
        <v>5.6060606060606064</v>
      </c>
      <c r="AO60" s="102">
        <f t="shared" si="36"/>
        <v>5.4453520031116298</v>
      </c>
      <c r="AP60" s="105"/>
      <c r="AQ60" s="102">
        <f t="shared" si="37"/>
        <v>3.2995471209833949</v>
      </c>
      <c r="AR60" s="102">
        <f t="shared" si="38"/>
        <v>3.658017864738409</v>
      </c>
      <c r="AS60" s="102">
        <f t="shared" si="39"/>
        <v>2.930883639545057</v>
      </c>
      <c r="AT60" s="105"/>
      <c r="AU60" s="102">
        <f t="shared" si="40"/>
        <v>5.6275122822688699</v>
      </c>
      <c r="AV60" s="102">
        <f t="shared" si="41"/>
        <v>5.9445178335535003</v>
      </c>
      <c r="AW60" s="102">
        <f t="shared" si="42"/>
        <v>5.3013140009062081</v>
      </c>
      <c r="AX60" s="105"/>
      <c r="AY60" s="102">
        <f t="shared" si="43"/>
        <v>4.9026192075218269</v>
      </c>
      <c r="AZ60" s="102">
        <f t="shared" si="44"/>
        <v>4.6017699115044248</v>
      </c>
      <c r="BA60" s="102">
        <f t="shared" si="45"/>
        <v>5.210693248753965</v>
      </c>
      <c r="BB60" s="142"/>
      <c r="BC60" s="102">
        <f t="shared" si="46"/>
        <v>3.0448020878642885</v>
      </c>
      <c r="BD60" s="102">
        <f t="shared" si="47"/>
        <v>2.9072253099615222</v>
      </c>
      <c r="BE60" s="102">
        <f t="shared" si="48"/>
        <v>3.1872509960159361</v>
      </c>
    </row>
    <row r="61" spans="1:58" ht="15" customHeight="1" x14ac:dyDescent="0.2">
      <c r="A61" s="107" t="s">
        <v>81</v>
      </c>
      <c r="B61" s="261">
        <v>1519</v>
      </c>
      <c r="C61" s="261">
        <v>790</v>
      </c>
      <c r="D61" s="261">
        <v>729</v>
      </c>
      <c r="E61" s="261"/>
      <c r="F61" s="261">
        <v>6</v>
      </c>
      <c r="G61" s="261">
        <v>3</v>
      </c>
      <c r="H61" s="261">
        <v>3</v>
      </c>
      <c r="I61" s="261"/>
      <c r="J61" s="261">
        <v>374</v>
      </c>
      <c r="K61" s="261">
        <v>207</v>
      </c>
      <c r="L61" s="261">
        <v>167</v>
      </c>
      <c r="M61" s="261"/>
      <c r="N61" s="261">
        <v>325</v>
      </c>
      <c r="O61" s="261">
        <v>162</v>
      </c>
      <c r="P61" s="261">
        <v>163</v>
      </c>
      <c r="Q61" s="261"/>
      <c r="R61" s="261">
        <v>318</v>
      </c>
      <c r="S61" s="261">
        <v>165</v>
      </c>
      <c r="T61" s="261">
        <v>153</v>
      </c>
      <c r="U61" s="261"/>
      <c r="V61" s="261">
        <v>233</v>
      </c>
      <c r="W61" s="261">
        <v>116</v>
      </c>
      <c r="X61" s="261">
        <v>117</v>
      </c>
      <c r="Y61" s="261"/>
      <c r="Z61" s="261">
        <v>263</v>
      </c>
      <c r="AA61" s="261">
        <v>137</v>
      </c>
      <c r="AB61" s="261">
        <v>126</v>
      </c>
      <c r="AD61" s="107" t="s">
        <v>81</v>
      </c>
      <c r="AE61" s="102">
        <f t="shared" si="28"/>
        <v>6.013698087810285</v>
      </c>
      <c r="AF61" s="102">
        <f t="shared" si="29"/>
        <v>6.0573531666922253</v>
      </c>
      <c r="AG61" s="102">
        <f t="shared" si="30"/>
        <v>5.9670950315134652</v>
      </c>
      <c r="AH61" s="142"/>
      <c r="AI61" s="102">
        <f t="shared" si="31"/>
        <v>0.14988758431176619</v>
      </c>
      <c r="AJ61" s="102">
        <f t="shared" si="32"/>
        <v>0.1454192922927775</v>
      </c>
      <c r="AK61" s="102">
        <f t="shared" si="33"/>
        <v>0.15463917525773196</v>
      </c>
      <c r="AL61" s="105"/>
      <c r="AM61" s="102">
        <f t="shared" si="34"/>
        <v>7.5085324232081918</v>
      </c>
      <c r="AN61" s="102">
        <f t="shared" si="35"/>
        <v>7.8647416413373863</v>
      </c>
      <c r="AO61" s="102">
        <f t="shared" si="36"/>
        <v>7.1094082588335468</v>
      </c>
      <c r="AP61" s="105"/>
      <c r="AQ61" s="102">
        <f t="shared" si="37"/>
        <v>7.5634163369792882</v>
      </c>
      <c r="AR61" s="102">
        <f t="shared" si="38"/>
        <v>7.1271447426308834</v>
      </c>
      <c r="AS61" s="102">
        <f t="shared" si="39"/>
        <v>8.0533596837944668</v>
      </c>
      <c r="AT61" s="105"/>
      <c r="AU61" s="102">
        <f t="shared" si="40"/>
        <v>7.8966972932704245</v>
      </c>
      <c r="AV61" s="102">
        <f t="shared" si="41"/>
        <v>8.0058224163027667</v>
      </c>
      <c r="AW61" s="102">
        <f t="shared" si="42"/>
        <v>7.782299084435401</v>
      </c>
      <c r="AX61" s="105"/>
      <c r="AY61" s="102">
        <f t="shared" si="43"/>
        <v>5.8352116203355866</v>
      </c>
      <c r="AZ61" s="102">
        <f t="shared" si="44"/>
        <v>5.7171020206998522</v>
      </c>
      <c r="BA61" s="102">
        <f t="shared" si="45"/>
        <v>5.9572301425661918</v>
      </c>
      <c r="BB61" s="142"/>
      <c r="BC61" s="102">
        <f t="shared" si="46"/>
        <v>6.6447700859019703</v>
      </c>
      <c r="BD61" s="102">
        <f t="shared" si="47"/>
        <v>6.9052419354838701</v>
      </c>
      <c r="BE61" s="102">
        <f t="shared" si="48"/>
        <v>6.3829787234042552</v>
      </c>
    </row>
    <row r="62" spans="1:58" ht="15" customHeight="1" x14ac:dyDescent="0.2">
      <c r="A62" s="107" t="s">
        <v>82</v>
      </c>
      <c r="B62" s="261">
        <v>1090</v>
      </c>
      <c r="C62" s="261">
        <v>577</v>
      </c>
      <c r="D62" s="261">
        <v>513</v>
      </c>
      <c r="E62" s="261"/>
      <c r="F62" s="261">
        <v>4</v>
      </c>
      <c r="G62" s="261">
        <v>3</v>
      </c>
      <c r="H62" s="261">
        <v>1</v>
      </c>
      <c r="I62" s="261"/>
      <c r="J62" s="261">
        <v>380</v>
      </c>
      <c r="K62" s="261">
        <v>187</v>
      </c>
      <c r="L62" s="261">
        <v>193</v>
      </c>
      <c r="M62" s="261"/>
      <c r="N62" s="261">
        <v>217</v>
      </c>
      <c r="O62" s="261">
        <v>134</v>
      </c>
      <c r="P62" s="261">
        <v>83</v>
      </c>
      <c r="Q62" s="261"/>
      <c r="R62" s="261">
        <v>238</v>
      </c>
      <c r="S62" s="261">
        <v>122</v>
      </c>
      <c r="T62" s="261">
        <v>116</v>
      </c>
      <c r="U62" s="261"/>
      <c r="V62" s="261">
        <v>204</v>
      </c>
      <c r="W62" s="261">
        <v>103</v>
      </c>
      <c r="X62" s="261">
        <v>101</v>
      </c>
      <c r="Y62" s="261"/>
      <c r="Z62" s="261">
        <v>47</v>
      </c>
      <c r="AA62" s="261">
        <v>28</v>
      </c>
      <c r="AB62" s="261">
        <v>19</v>
      </c>
      <c r="AD62" s="107" t="s">
        <v>82</v>
      </c>
      <c r="AE62" s="102">
        <f t="shared" si="28"/>
        <v>4.0439266899161534</v>
      </c>
      <c r="AF62" s="102">
        <f t="shared" si="29"/>
        <v>4.1699790416997899</v>
      </c>
      <c r="AG62" s="102">
        <f t="shared" si="30"/>
        <v>3.9109552489136239</v>
      </c>
      <c r="AH62" s="142"/>
      <c r="AI62" s="102">
        <f t="shared" si="31"/>
        <v>9.3240093240093247E-2</v>
      </c>
      <c r="AJ62" s="102">
        <f t="shared" si="32"/>
        <v>0.13786764705882354</v>
      </c>
      <c r="AK62" s="102">
        <f t="shared" si="33"/>
        <v>4.730368968779565E-2</v>
      </c>
      <c r="AL62" s="105"/>
      <c r="AM62" s="102">
        <f t="shared" si="34"/>
        <v>7.311910717721763</v>
      </c>
      <c r="AN62" s="102">
        <f t="shared" si="35"/>
        <v>6.9490895577852099</v>
      </c>
      <c r="AO62" s="102">
        <f t="shared" si="36"/>
        <v>7.7015163607342378</v>
      </c>
      <c r="AP62" s="105"/>
      <c r="AQ62" s="102">
        <f t="shared" si="37"/>
        <v>4.6908776480760919</v>
      </c>
      <c r="AR62" s="102">
        <f t="shared" si="38"/>
        <v>5.6540084388185656</v>
      </c>
      <c r="AS62" s="102">
        <f t="shared" si="39"/>
        <v>3.6790780141843968</v>
      </c>
      <c r="AT62" s="105"/>
      <c r="AU62" s="102">
        <f t="shared" si="40"/>
        <v>5.5607476635514015</v>
      </c>
      <c r="AV62" s="102">
        <f t="shared" si="41"/>
        <v>5.6403143781784557</v>
      </c>
      <c r="AW62" s="102">
        <f t="shared" si="42"/>
        <v>5.4794520547945202</v>
      </c>
      <c r="AX62" s="105"/>
      <c r="AY62" s="102">
        <f t="shared" si="43"/>
        <v>4.7058823529411766</v>
      </c>
      <c r="AZ62" s="102">
        <f t="shared" si="44"/>
        <v>4.6396396396396398</v>
      </c>
      <c r="BA62" s="102">
        <f t="shared" si="45"/>
        <v>4.7754137115839246</v>
      </c>
      <c r="BB62" s="142"/>
      <c r="BC62" s="102">
        <f t="shared" si="46"/>
        <v>1.1121628017037386</v>
      </c>
      <c r="BD62" s="102">
        <f t="shared" si="47"/>
        <v>1.2629679747406406</v>
      </c>
      <c r="BE62" s="102">
        <f t="shared" si="48"/>
        <v>0.9457441513190642</v>
      </c>
    </row>
    <row r="63" spans="1:58" ht="15" customHeight="1" x14ac:dyDescent="0.2">
      <c r="A63" s="107" t="s">
        <v>83</v>
      </c>
      <c r="B63" s="261">
        <v>62</v>
      </c>
      <c r="C63" s="261">
        <v>38</v>
      </c>
      <c r="D63" s="261">
        <v>24</v>
      </c>
      <c r="E63" s="261"/>
      <c r="F63" s="261">
        <v>0</v>
      </c>
      <c r="G63" s="261">
        <v>0</v>
      </c>
      <c r="H63" s="261">
        <v>0</v>
      </c>
      <c r="I63" s="261"/>
      <c r="J63" s="261">
        <v>13</v>
      </c>
      <c r="K63" s="261">
        <v>7</v>
      </c>
      <c r="L63" s="261">
        <v>6</v>
      </c>
      <c r="M63" s="261"/>
      <c r="N63" s="261">
        <v>6</v>
      </c>
      <c r="O63" s="261">
        <v>2</v>
      </c>
      <c r="P63" s="261">
        <v>4</v>
      </c>
      <c r="Q63" s="261"/>
      <c r="R63" s="261">
        <v>14</v>
      </c>
      <c r="S63" s="261">
        <v>12</v>
      </c>
      <c r="T63" s="261">
        <v>2</v>
      </c>
      <c r="U63" s="261"/>
      <c r="V63" s="261">
        <v>11</v>
      </c>
      <c r="W63" s="261">
        <v>9</v>
      </c>
      <c r="X63" s="261">
        <v>2</v>
      </c>
      <c r="Y63" s="261"/>
      <c r="Z63" s="261">
        <v>18</v>
      </c>
      <c r="AA63" s="261">
        <v>8</v>
      </c>
      <c r="AB63" s="261">
        <v>10</v>
      </c>
      <c r="AD63" s="107" t="s">
        <v>83</v>
      </c>
      <c r="AE63" s="102">
        <f t="shared" si="28"/>
        <v>0.96769158732636174</v>
      </c>
      <c r="AF63" s="102">
        <f t="shared" si="29"/>
        <v>1.1411411411411412</v>
      </c>
      <c r="AG63" s="102">
        <f t="shared" si="30"/>
        <v>0.77998050048748779</v>
      </c>
      <c r="AH63" s="142"/>
      <c r="AI63" s="102">
        <f t="shared" si="31"/>
        <v>0</v>
      </c>
      <c r="AJ63" s="102">
        <f t="shared" si="32"/>
        <v>0</v>
      </c>
      <c r="AK63" s="102">
        <f t="shared" si="33"/>
        <v>0</v>
      </c>
      <c r="AL63" s="105"/>
      <c r="AM63" s="102">
        <f t="shared" si="34"/>
        <v>1.1073253833049403</v>
      </c>
      <c r="AN63" s="102">
        <f t="shared" si="35"/>
        <v>1.1382113821138211</v>
      </c>
      <c r="AO63" s="102">
        <f t="shared" si="36"/>
        <v>1.0733452593917709</v>
      </c>
      <c r="AP63" s="105"/>
      <c r="AQ63" s="102">
        <f t="shared" si="37"/>
        <v>0.53956834532374098</v>
      </c>
      <c r="AR63" s="102">
        <f t="shared" si="38"/>
        <v>0.36764705882352938</v>
      </c>
      <c r="AS63" s="102">
        <f t="shared" si="39"/>
        <v>0.70422535211267612</v>
      </c>
      <c r="AT63" s="105"/>
      <c r="AU63" s="102">
        <f t="shared" si="40"/>
        <v>1.3930348258706469</v>
      </c>
      <c r="AV63" s="102">
        <f t="shared" si="41"/>
        <v>2.214022140221402</v>
      </c>
      <c r="AW63" s="102">
        <f t="shared" si="42"/>
        <v>0.43196544276457888</v>
      </c>
      <c r="AX63" s="105"/>
      <c r="AY63" s="102">
        <f t="shared" si="43"/>
        <v>1.0784313725490196</v>
      </c>
      <c r="AZ63" s="102">
        <f t="shared" si="44"/>
        <v>1.6245487364620936</v>
      </c>
      <c r="BA63" s="102">
        <f t="shared" si="45"/>
        <v>0.42918454935622319</v>
      </c>
      <c r="BB63" s="142"/>
      <c r="BC63" s="102">
        <f t="shared" si="46"/>
        <v>1.6289592760180998</v>
      </c>
      <c r="BD63" s="102">
        <f t="shared" si="47"/>
        <v>1.3582342954159592</v>
      </c>
      <c r="BE63" s="102">
        <f t="shared" si="48"/>
        <v>1.9379844961240309</v>
      </c>
    </row>
    <row r="64" spans="1:58" ht="15" customHeight="1" x14ac:dyDescent="0.2">
      <c r="A64" s="107" t="s">
        <v>84</v>
      </c>
      <c r="B64" s="261">
        <v>115</v>
      </c>
      <c r="C64" s="261">
        <v>63</v>
      </c>
      <c r="D64" s="261">
        <v>52</v>
      </c>
      <c r="E64" s="261"/>
      <c r="F64" s="261">
        <v>2</v>
      </c>
      <c r="G64" s="261">
        <v>1</v>
      </c>
      <c r="H64" s="261">
        <v>1</v>
      </c>
      <c r="I64" s="261"/>
      <c r="J64" s="261">
        <v>45</v>
      </c>
      <c r="K64" s="261">
        <v>21</v>
      </c>
      <c r="L64" s="261">
        <v>24</v>
      </c>
      <c r="M64" s="261"/>
      <c r="N64" s="261">
        <v>13</v>
      </c>
      <c r="O64" s="261">
        <v>10</v>
      </c>
      <c r="P64" s="261">
        <v>3</v>
      </c>
      <c r="Q64" s="261"/>
      <c r="R64" s="261">
        <v>17</v>
      </c>
      <c r="S64" s="261">
        <v>11</v>
      </c>
      <c r="T64" s="261">
        <v>6</v>
      </c>
      <c r="U64" s="261"/>
      <c r="V64" s="261">
        <v>31</v>
      </c>
      <c r="W64" s="261">
        <v>16</v>
      </c>
      <c r="X64" s="261">
        <v>15</v>
      </c>
      <c r="Y64" s="261"/>
      <c r="Z64" s="261">
        <v>7</v>
      </c>
      <c r="AA64" s="261">
        <v>4</v>
      </c>
      <c r="AB64" s="261">
        <v>3</v>
      </c>
      <c r="AD64" s="107" t="s">
        <v>84</v>
      </c>
      <c r="AE64" s="102">
        <f t="shared" si="28"/>
        <v>0.76928222623586862</v>
      </c>
      <c r="AF64" s="102">
        <f t="shared" si="29"/>
        <v>0.82720588235294124</v>
      </c>
      <c r="AG64" s="102">
        <f t="shared" si="30"/>
        <v>0.70912314196099824</v>
      </c>
      <c r="AH64" s="142"/>
      <c r="AI64" s="102">
        <f t="shared" si="31"/>
        <v>9.3240093240093247E-2</v>
      </c>
      <c r="AJ64" s="102">
        <f t="shared" si="32"/>
        <v>9.2165898617511524E-2</v>
      </c>
      <c r="AK64" s="102">
        <f t="shared" si="33"/>
        <v>9.4339622641509441E-2</v>
      </c>
      <c r="AL64" s="105"/>
      <c r="AM64" s="102">
        <f t="shared" si="34"/>
        <v>1.5946137491141033</v>
      </c>
      <c r="AN64" s="102">
        <f t="shared" si="35"/>
        <v>1.4122394082044385</v>
      </c>
      <c r="AO64" s="102">
        <f t="shared" si="36"/>
        <v>1.7977528089887642</v>
      </c>
      <c r="AP64" s="105"/>
      <c r="AQ64" s="102">
        <f t="shared" si="37"/>
        <v>0.49373338397265476</v>
      </c>
      <c r="AR64" s="102">
        <f t="shared" si="38"/>
        <v>0.75642965204236012</v>
      </c>
      <c r="AS64" s="102">
        <f t="shared" si="39"/>
        <v>0.2288329519450801</v>
      </c>
      <c r="AT64" s="105"/>
      <c r="AU64" s="102">
        <f t="shared" si="40"/>
        <v>0.70627336933942664</v>
      </c>
      <c r="AV64" s="102">
        <f t="shared" si="41"/>
        <v>0.91743119266055051</v>
      </c>
      <c r="AW64" s="102">
        <f t="shared" si="42"/>
        <v>0.49668874172185434</v>
      </c>
      <c r="AX64" s="105"/>
      <c r="AY64" s="102">
        <f t="shared" si="43"/>
        <v>1.227236737925574</v>
      </c>
      <c r="AZ64" s="102">
        <f t="shared" si="44"/>
        <v>1.2185833968012185</v>
      </c>
      <c r="BA64" s="102">
        <f t="shared" si="45"/>
        <v>1.2366034624896949</v>
      </c>
      <c r="BB64" s="142"/>
      <c r="BC64" s="102">
        <f t="shared" si="46"/>
        <v>0.28973509933774833</v>
      </c>
      <c r="BD64" s="102">
        <f t="shared" si="47"/>
        <v>0.33057851239669422</v>
      </c>
      <c r="BE64" s="102">
        <f t="shared" si="48"/>
        <v>0.24875621890547264</v>
      </c>
    </row>
    <row r="65" spans="1:57" ht="15" customHeight="1" x14ac:dyDescent="0.2">
      <c r="A65" s="107" t="s">
        <v>85</v>
      </c>
      <c r="B65" s="261">
        <v>66</v>
      </c>
      <c r="C65" s="261">
        <v>37</v>
      </c>
      <c r="D65" s="261">
        <v>29</v>
      </c>
      <c r="E65" s="261"/>
      <c r="F65" s="261">
        <v>0</v>
      </c>
      <c r="G65" s="261">
        <v>0</v>
      </c>
      <c r="H65" s="261">
        <v>0</v>
      </c>
      <c r="I65" s="261"/>
      <c r="J65" s="261">
        <v>9</v>
      </c>
      <c r="K65" s="261">
        <v>3</v>
      </c>
      <c r="L65" s="261">
        <v>6</v>
      </c>
      <c r="M65" s="261"/>
      <c r="N65" s="261">
        <v>10</v>
      </c>
      <c r="O65" s="261">
        <v>5</v>
      </c>
      <c r="P65" s="261">
        <v>5</v>
      </c>
      <c r="Q65" s="261"/>
      <c r="R65" s="261">
        <v>11</v>
      </c>
      <c r="S65" s="261">
        <v>8</v>
      </c>
      <c r="T65" s="261">
        <v>3</v>
      </c>
      <c r="U65" s="261"/>
      <c r="V65" s="261">
        <v>23</v>
      </c>
      <c r="W65" s="261">
        <v>12</v>
      </c>
      <c r="X65" s="261">
        <v>11</v>
      </c>
      <c r="Y65" s="261"/>
      <c r="Z65" s="261">
        <v>13</v>
      </c>
      <c r="AA65" s="261">
        <v>9</v>
      </c>
      <c r="AB65" s="261">
        <v>4</v>
      </c>
      <c r="AD65" s="107" t="s">
        <v>85</v>
      </c>
      <c r="AE65" s="102">
        <f t="shared" si="28"/>
        <v>1.8126888217522661</v>
      </c>
      <c r="AF65" s="102">
        <f t="shared" si="29"/>
        <v>1.9946091644204851</v>
      </c>
      <c r="AG65" s="102">
        <f t="shared" si="30"/>
        <v>1.6237402015677491</v>
      </c>
      <c r="AH65" s="142"/>
      <c r="AI65" s="102">
        <f t="shared" si="31"/>
        <v>0</v>
      </c>
      <c r="AJ65" s="102">
        <f t="shared" si="32"/>
        <v>0</v>
      </c>
      <c r="AK65" s="102">
        <f t="shared" si="33"/>
        <v>0</v>
      </c>
      <c r="AL65" s="105"/>
      <c r="AM65" s="102">
        <f t="shared" si="34"/>
        <v>1.3043478260869565</v>
      </c>
      <c r="AN65" s="102">
        <f t="shared" si="35"/>
        <v>0.86956521739130432</v>
      </c>
      <c r="AO65" s="102">
        <f t="shared" si="36"/>
        <v>1.7391304347826086</v>
      </c>
      <c r="AP65" s="105"/>
      <c r="AQ65" s="102">
        <f t="shared" si="37"/>
        <v>1.6181229773462782</v>
      </c>
      <c r="AR65" s="102">
        <f t="shared" si="38"/>
        <v>1.6835016835016834</v>
      </c>
      <c r="AS65" s="102">
        <f t="shared" si="39"/>
        <v>1.557632398753894</v>
      </c>
      <c r="AT65" s="105"/>
      <c r="AU65" s="102">
        <f t="shared" si="40"/>
        <v>1.9434628975265018</v>
      </c>
      <c r="AV65" s="102">
        <f t="shared" si="41"/>
        <v>2.6143790849673203</v>
      </c>
      <c r="AW65" s="102">
        <f t="shared" si="42"/>
        <v>1.153846153846154</v>
      </c>
      <c r="AX65" s="105"/>
      <c r="AY65" s="102">
        <f t="shared" si="43"/>
        <v>3.6106750392464679</v>
      </c>
      <c r="AZ65" s="102">
        <f t="shared" si="44"/>
        <v>3.5608308605341246</v>
      </c>
      <c r="BA65" s="102">
        <f t="shared" si="45"/>
        <v>3.6666666666666665</v>
      </c>
      <c r="BB65" s="142"/>
      <c r="BC65" s="102">
        <f t="shared" si="46"/>
        <v>2.2727272727272729</v>
      </c>
      <c r="BD65" s="102">
        <f t="shared" si="47"/>
        <v>3.1141868512110724</v>
      </c>
      <c r="BE65" s="102">
        <f t="shared" si="48"/>
        <v>1.4134275618374559</v>
      </c>
    </row>
    <row r="66" spans="1:57" ht="15" customHeight="1" x14ac:dyDescent="0.2">
      <c r="A66" s="107" t="s">
        <v>86</v>
      </c>
      <c r="B66" s="261">
        <v>1509</v>
      </c>
      <c r="C66" s="261">
        <v>823</v>
      </c>
      <c r="D66" s="261">
        <v>686</v>
      </c>
      <c r="E66" s="261"/>
      <c r="F66" s="261">
        <v>3</v>
      </c>
      <c r="G66" s="261">
        <v>2</v>
      </c>
      <c r="H66" s="261">
        <v>1</v>
      </c>
      <c r="I66" s="261"/>
      <c r="J66" s="261">
        <v>505</v>
      </c>
      <c r="K66" s="261">
        <v>264</v>
      </c>
      <c r="L66" s="261">
        <v>241</v>
      </c>
      <c r="M66" s="261"/>
      <c r="N66" s="261">
        <v>240</v>
      </c>
      <c r="O66" s="261">
        <v>137</v>
      </c>
      <c r="P66" s="261">
        <v>103</v>
      </c>
      <c r="Q66" s="261"/>
      <c r="R66" s="261">
        <v>288</v>
      </c>
      <c r="S66" s="261">
        <v>161</v>
      </c>
      <c r="T66" s="261">
        <v>127</v>
      </c>
      <c r="U66" s="261"/>
      <c r="V66" s="261">
        <v>322</v>
      </c>
      <c r="W66" s="261">
        <v>173</v>
      </c>
      <c r="X66" s="261">
        <v>149</v>
      </c>
      <c r="Y66" s="261"/>
      <c r="Z66" s="261">
        <v>151</v>
      </c>
      <c r="AA66" s="261">
        <v>86</v>
      </c>
      <c r="AB66" s="261">
        <v>65</v>
      </c>
      <c r="AD66" s="107" t="s">
        <v>86</v>
      </c>
      <c r="AE66" s="102">
        <f t="shared" si="28"/>
        <v>3.6013460299276865</v>
      </c>
      <c r="AF66" s="102">
        <f t="shared" si="29"/>
        <v>3.8144234334445679</v>
      </c>
      <c r="AG66" s="102">
        <f t="shared" si="30"/>
        <v>3.375153751537515</v>
      </c>
      <c r="AH66" s="142"/>
      <c r="AI66" s="102">
        <f t="shared" si="31"/>
        <v>4.5998160073597055E-2</v>
      </c>
      <c r="AJ66" s="102">
        <f t="shared" si="32"/>
        <v>6.0078101531991591E-2</v>
      </c>
      <c r="AK66" s="102">
        <f t="shared" si="33"/>
        <v>3.1318509238960228E-2</v>
      </c>
      <c r="AL66" s="105"/>
      <c r="AM66" s="102">
        <f t="shared" si="34"/>
        <v>6.4405050376227528</v>
      </c>
      <c r="AN66" s="102">
        <f t="shared" si="35"/>
        <v>6.4421669106881403</v>
      </c>
      <c r="AO66" s="102">
        <f t="shared" si="36"/>
        <v>6.4386855463531925</v>
      </c>
      <c r="AP66" s="105"/>
      <c r="AQ66" s="102">
        <f t="shared" si="37"/>
        <v>3.4617048896581561</v>
      </c>
      <c r="AR66" s="102">
        <f t="shared" si="38"/>
        <v>3.8472339230553216</v>
      </c>
      <c r="AS66" s="102">
        <f t="shared" si="39"/>
        <v>3.0545670225385528</v>
      </c>
      <c r="AT66" s="105"/>
      <c r="AU66" s="102">
        <f t="shared" si="40"/>
        <v>4.2154566744730682</v>
      </c>
      <c r="AV66" s="102">
        <f t="shared" si="41"/>
        <v>4.5275590551181102</v>
      </c>
      <c r="AW66" s="102">
        <f t="shared" si="42"/>
        <v>3.8766788766788767</v>
      </c>
      <c r="AX66" s="105"/>
      <c r="AY66" s="102">
        <f t="shared" si="43"/>
        <v>4.6884100174723349</v>
      </c>
      <c r="AZ66" s="102">
        <f t="shared" si="44"/>
        <v>4.9133768815677366</v>
      </c>
      <c r="BA66" s="102">
        <f t="shared" si="45"/>
        <v>4.4517478338810879</v>
      </c>
      <c r="BB66" s="142"/>
      <c r="BC66" s="102">
        <f t="shared" si="46"/>
        <v>2.1868211440984791</v>
      </c>
      <c r="BD66" s="102">
        <f t="shared" si="47"/>
        <v>2.4494446026772998</v>
      </c>
      <c r="BE66" s="102">
        <f t="shared" si="48"/>
        <v>1.915144372421921</v>
      </c>
    </row>
    <row r="67" spans="1:57" ht="15" customHeight="1" x14ac:dyDescent="0.2">
      <c r="A67" s="107" t="s">
        <v>87</v>
      </c>
      <c r="B67" s="261">
        <v>539</v>
      </c>
      <c r="C67" s="261">
        <v>292</v>
      </c>
      <c r="D67" s="261">
        <v>247</v>
      </c>
      <c r="E67" s="261"/>
      <c r="F67" s="261">
        <v>1</v>
      </c>
      <c r="G67" s="261">
        <v>1</v>
      </c>
      <c r="H67" s="261">
        <v>0</v>
      </c>
      <c r="I67" s="261"/>
      <c r="J67" s="261">
        <v>150</v>
      </c>
      <c r="K67" s="261">
        <v>86</v>
      </c>
      <c r="L67" s="261">
        <v>64</v>
      </c>
      <c r="M67" s="261"/>
      <c r="N67" s="261">
        <v>71</v>
      </c>
      <c r="O67" s="261">
        <v>39</v>
      </c>
      <c r="P67" s="261">
        <v>32</v>
      </c>
      <c r="Q67" s="261"/>
      <c r="R67" s="261">
        <v>90</v>
      </c>
      <c r="S67" s="261">
        <v>48</v>
      </c>
      <c r="T67" s="261">
        <v>42</v>
      </c>
      <c r="U67" s="261"/>
      <c r="V67" s="261">
        <v>118</v>
      </c>
      <c r="W67" s="261">
        <v>54</v>
      </c>
      <c r="X67" s="261">
        <v>64</v>
      </c>
      <c r="Y67" s="261"/>
      <c r="Z67" s="261">
        <v>109</v>
      </c>
      <c r="AA67" s="261">
        <v>64</v>
      </c>
      <c r="AB67" s="261">
        <v>45</v>
      </c>
      <c r="AD67" s="107" t="s">
        <v>87</v>
      </c>
      <c r="AE67" s="102">
        <f t="shared" si="28"/>
        <v>2.8353498158863757</v>
      </c>
      <c r="AF67" s="102">
        <f t="shared" si="29"/>
        <v>2.9902713773681517</v>
      </c>
      <c r="AG67" s="102">
        <f t="shared" si="30"/>
        <v>2.6717144402379667</v>
      </c>
      <c r="AH67" s="142"/>
      <c r="AI67" s="102">
        <f t="shared" si="31"/>
        <v>3.3222591362126248E-2</v>
      </c>
      <c r="AJ67" s="102">
        <f t="shared" si="32"/>
        <v>6.2617407639323733E-2</v>
      </c>
      <c r="AK67" s="102">
        <f t="shared" si="33"/>
        <v>0</v>
      </c>
      <c r="AL67" s="105"/>
      <c r="AM67" s="102">
        <f t="shared" si="34"/>
        <v>4.3053960964408731</v>
      </c>
      <c r="AN67" s="102">
        <f t="shared" si="35"/>
        <v>4.9086757990867573</v>
      </c>
      <c r="AO67" s="102">
        <f t="shared" si="36"/>
        <v>3.695150115473441</v>
      </c>
      <c r="AP67" s="105"/>
      <c r="AQ67" s="102">
        <f t="shared" si="37"/>
        <v>2.2008679479231246</v>
      </c>
      <c r="AR67" s="102">
        <f t="shared" si="38"/>
        <v>2.4238657551274083</v>
      </c>
      <c r="AS67" s="102">
        <f t="shared" si="39"/>
        <v>1.9789734075448362</v>
      </c>
      <c r="AT67" s="105"/>
      <c r="AU67" s="102">
        <f t="shared" si="40"/>
        <v>2.9830957905203843</v>
      </c>
      <c r="AV67" s="102">
        <f t="shared" si="41"/>
        <v>3.0398986700443316</v>
      </c>
      <c r="AW67" s="102">
        <f t="shared" si="42"/>
        <v>2.9207232267037551</v>
      </c>
      <c r="AX67" s="105"/>
      <c r="AY67" s="102">
        <f t="shared" si="43"/>
        <v>3.831168831168831</v>
      </c>
      <c r="AZ67" s="102">
        <f t="shared" si="44"/>
        <v>3.3834586466165413</v>
      </c>
      <c r="BA67" s="102">
        <f t="shared" si="45"/>
        <v>4.3126684636118604</v>
      </c>
      <c r="BB67" s="142"/>
      <c r="BC67" s="102">
        <f t="shared" si="46"/>
        <v>3.4137175070466643</v>
      </c>
      <c r="BD67" s="102">
        <f t="shared" si="47"/>
        <v>3.9215686274509802</v>
      </c>
      <c r="BE67" s="102">
        <f t="shared" si="48"/>
        <v>2.8827674567584882</v>
      </c>
    </row>
    <row r="68" spans="1:57" ht="15" customHeight="1" x14ac:dyDescent="0.2">
      <c r="A68" s="107" t="s">
        <v>88</v>
      </c>
      <c r="B68" s="261">
        <v>873</v>
      </c>
      <c r="C68" s="261">
        <v>470</v>
      </c>
      <c r="D68" s="261">
        <v>403</v>
      </c>
      <c r="E68" s="261"/>
      <c r="F68" s="261">
        <v>8</v>
      </c>
      <c r="G68" s="261">
        <v>2</v>
      </c>
      <c r="H68" s="261">
        <v>6</v>
      </c>
      <c r="I68" s="261"/>
      <c r="J68" s="261">
        <v>247</v>
      </c>
      <c r="K68" s="261">
        <v>132</v>
      </c>
      <c r="L68" s="261">
        <v>115</v>
      </c>
      <c r="M68" s="261"/>
      <c r="N68" s="261">
        <v>170</v>
      </c>
      <c r="O68" s="261">
        <v>85</v>
      </c>
      <c r="P68" s="261">
        <v>85</v>
      </c>
      <c r="Q68" s="261"/>
      <c r="R68" s="261">
        <v>182</v>
      </c>
      <c r="S68" s="261">
        <v>101</v>
      </c>
      <c r="T68" s="261">
        <v>81</v>
      </c>
      <c r="U68" s="261"/>
      <c r="V68" s="261">
        <v>201</v>
      </c>
      <c r="W68" s="261">
        <v>112</v>
      </c>
      <c r="X68" s="261">
        <v>89</v>
      </c>
      <c r="Y68" s="261"/>
      <c r="Z68" s="261">
        <v>65</v>
      </c>
      <c r="AA68" s="261">
        <v>38</v>
      </c>
      <c r="AB68" s="261">
        <v>27</v>
      </c>
      <c r="AD68" s="107" t="s">
        <v>88</v>
      </c>
      <c r="AE68" s="102">
        <f t="shared" si="28"/>
        <v>3.1751227495908347</v>
      </c>
      <c r="AF68" s="102">
        <f t="shared" si="29"/>
        <v>3.2913165266106446</v>
      </c>
      <c r="AG68" s="102">
        <f t="shared" si="30"/>
        <v>3.0495648883844115</v>
      </c>
      <c r="AH68" s="142"/>
      <c r="AI68" s="102">
        <f t="shared" si="31"/>
        <v>0.17805475183618963</v>
      </c>
      <c r="AJ68" s="102">
        <f t="shared" si="32"/>
        <v>8.5984522785898534E-2</v>
      </c>
      <c r="AK68" s="102">
        <f t="shared" si="33"/>
        <v>0.27688047992616521</v>
      </c>
      <c r="AL68" s="105"/>
      <c r="AM68" s="102">
        <f t="shared" si="34"/>
        <v>4.6306711661042366</v>
      </c>
      <c r="AN68" s="102">
        <f t="shared" si="35"/>
        <v>4.7294876388391254</v>
      </c>
      <c r="AO68" s="102">
        <f t="shared" si="36"/>
        <v>4.5222178529296109</v>
      </c>
      <c r="AP68" s="105"/>
      <c r="AQ68" s="102">
        <f t="shared" si="37"/>
        <v>3.5145751498862934</v>
      </c>
      <c r="AR68" s="102">
        <f t="shared" si="38"/>
        <v>3.395924890131842</v>
      </c>
      <c r="AS68" s="102">
        <f t="shared" si="39"/>
        <v>3.6418166238217649</v>
      </c>
      <c r="AT68" s="105"/>
      <c r="AU68" s="102">
        <f t="shared" si="40"/>
        <v>4.1505131128848349</v>
      </c>
      <c r="AV68" s="102">
        <f t="shared" si="41"/>
        <v>4.393214441061331</v>
      </c>
      <c r="AW68" s="102">
        <f t="shared" si="42"/>
        <v>3.8830297219558969</v>
      </c>
      <c r="AX68" s="105"/>
      <c r="AY68" s="102">
        <f t="shared" si="43"/>
        <v>4.6918767507002803</v>
      </c>
      <c r="AZ68" s="102">
        <f t="shared" si="44"/>
        <v>5</v>
      </c>
      <c r="BA68" s="102">
        <f t="shared" si="45"/>
        <v>4.3542074363992169</v>
      </c>
      <c r="BB68" s="142"/>
      <c r="BC68" s="102">
        <f t="shared" si="46"/>
        <v>1.5617491590581452</v>
      </c>
      <c r="BD68" s="102">
        <f t="shared" si="47"/>
        <v>1.7916077322017916</v>
      </c>
      <c r="BE68" s="102">
        <f t="shared" si="48"/>
        <v>1.3228809407153355</v>
      </c>
    </row>
    <row r="69" spans="1:57" ht="15" customHeight="1" x14ac:dyDescent="0.2">
      <c r="A69" s="107" t="s">
        <v>89</v>
      </c>
      <c r="B69" s="261">
        <v>75</v>
      </c>
      <c r="C69" s="261">
        <v>48</v>
      </c>
      <c r="D69" s="261">
        <v>27</v>
      </c>
      <c r="E69" s="261"/>
      <c r="F69" s="261">
        <v>0</v>
      </c>
      <c r="G69" s="261">
        <v>0</v>
      </c>
      <c r="H69" s="261">
        <v>0</v>
      </c>
      <c r="I69" s="261"/>
      <c r="J69" s="261">
        <v>34</v>
      </c>
      <c r="K69" s="261">
        <v>22</v>
      </c>
      <c r="L69" s="261">
        <v>12</v>
      </c>
      <c r="M69" s="261"/>
      <c r="N69" s="261">
        <v>4</v>
      </c>
      <c r="O69" s="261">
        <v>3</v>
      </c>
      <c r="P69" s="261">
        <v>1</v>
      </c>
      <c r="Q69" s="261"/>
      <c r="R69" s="261">
        <v>12</v>
      </c>
      <c r="S69" s="261">
        <v>7</v>
      </c>
      <c r="T69" s="261">
        <v>5</v>
      </c>
      <c r="U69" s="261"/>
      <c r="V69" s="261">
        <v>19</v>
      </c>
      <c r="W69" s="261">
        <v>13</v>
      </c>
      <c r="X69" s="261">
        <v>6</v>
      </c>
      <c r="Y69" s="261"/>
      <c r="Z69" s="261">
        <v>6</v>
      </c>
      <c r="AA69" s="261">
        <v>3</v>
      </c>
      <c r="AB69" s="261">
        <v>3</v>
      </c>
      <c r="AD69" s="107" t="s">
        <v>89</v>
      </c>
      <c r="AE69" s="102">
        <f t="shared" si="28"/>
        <v>0.81788440567066523</v>
      </c>
      <c r="AF69" s="102">
        <f t="shared" si="29"/>
        <v>1.0008340283569641</v>
      </c>
      <c r="AG69" s="102">
        <f t="shared" si="30"/>
        <v>0.61728395061728392</v>
      </c>
      <c r="AH69" s="142"/>
      <c r="AI69" s="102">
        <f t="shared" si="31"/>
        <v>0</v>
      </c>
      <c r="AJ69" s="102">
        <f t="shared" si="32"/>
        <v>0</v>
      </c>
      <c r="AK69" s="102">
        <f t="shared" si="33"/>
        <v>0</v>
      </c>
      <c r="AL69" s="105"/>
      <c r="AM69" s="102">
        <f t="shared" si="34"/>
        <v>1.9641825534373194</v>
      </c>
      <c r="AN69" s="102">
        <f t="shared" si="35"/>
        <v>2.3454157782515992</v>
      </c>
      <c r="AO69" s="102">
        <f t="shared" si="36"/>
        <v>1.5132408575031526</v>
      </c>
      <c r="AP69" s="105"/>
      <c r="AQ69" s="102">
        <f t="shared" si="37"/>
        <v>0.25873221216041398</v>
      </c>
      <c r="AR69" s="102">
        <f t="shared" si="38"/>
        <v>0.37783375314861462</v>
      </c>
      <c r="AS69" s="102">
        <f t="shared" si="39"/>
        <v>0.13297872340425532</v>
      </c>
      <c r="AT69" s="105"/>
      <c r="AU69" s="102">
        <f t="shared" si="40"/>
        <v>0.82872928176795579</v>
      </c>
      <c r="AV69" s="102">
        <f t="shared" si="41"/>
        <v>0.91503267973856217</v>
      </c>
      <c r="AW69" s="102">
        <f t="shared" si="42"/>
        <v>0.7320644216691069</v>
      </c>
      <c r="AX69" s="105"/>
      <c r="AY69" s="102">
        <f t="shared" si="43"/>
        <v>1.2086513994910941</v>
      </c>
      <c r="AZ69" s="102">
        <f t="shared" si="44"/>
        <v>1.5384615384615385</v>
      </c>
      <c r="BA69" s="102">
        <f t="shared" si="45"/>
        <v>0.82530949105914708</v>
      </c>
      <c r="BB69" s="142"/>
      <c r="BC69" s="102">
        <f t="shared" si="46"/>
        <v>0.41095890410958902</v>
      </c>
      <c r="BD69" s="102">
        <f t="shared" si="47"/>
        <v>0.41841004184100417</v>
      </c>
      <c r="BE69" s="102">
        <f t="shared" si="48"/>
        <v>0.40376850605652759</v>
      </c>
    </row>
    <row r="70" spans="1:57" ht="15" customHeight="1" x14ac:dyDescent="0.2">
      <c r="A70" s="153" t="s">
        <v>90</v>
      </c>
      <c r="B70" s="261">
        <v>1081</v>
      </c>
      <c r="C70" s="261">
        <v>581</v>
      </c>
      <c r="D70" s="261">
        <v>500</v>
      </c>
      <c r="E70" s="261"/>
      <c r="F70" s="261">
        <v>4</v>
      </c>
      <c r="G70" s="261">
        <v>3</v>
      </c>
      <c r="H70" s="261">
        <v>1</v>
      </c>
      <c r="I70" s="261"/>
      <c r="J70" s="261">
        <v>353</v>
      </c>
      <c r="K70" s="261">
        <v>203</v>
      </c>
      <c r="L70" s="261">
        <v>150</v>
      </c>
      <c r="M70" s="261"/>
      <c r="N70" s="261">
        <v>152</v>
      </c>
      <c r="O70" s="261">
        <v>81</v>
      </c>
      <c r="P70" s="261">
        <v>71</v>
      </c>
      <c r="Q70" s="261"/>
      <c r="R70" s="261">
        <v>171</v>
      </c>
      <c r="S70" s="261">
        <v>86</v>
      </c>
      <c r="T70" s="261">
        <v>85</v>
      </c>
      <c r="U70" s="261"/>
      <c r="V70" s="261">
        <v>295</v>
      </c>
      <c r="W70" s="261">
        <v>152</v>
      </c>
      <c r="X70" s="261">
        <v>143</v>
      </c>
      <c r="Y70" s="261"/>
      <c r="Z70" s="261">
        <v>106</v>
      </c>
      <c r="AA70" s="261">
        <v>56</v>
      </c>
      <c r="AB70" s="261">
        <v>50</v>
      </c>
      <c r="AD70" s="153" t="s">
        <v>90</v>
      </c>
      <c r="AE70" s="102">
        <f t="shared" si="28"/>
        <v>2.8965702036441585</v>
      </c>
      <c r="AF70" s="102">
        <f t="shared" si="29"/>
        <v>3.0214779759737893</v>
      </c>
      <c r="AG70" s="102">
        <f t="shared" si="30"/>
        <v>2.76380520700901</v>
      </c>
      <c r="AH70" s="142"/>
      <c r="AI70" s="102">
        <f t="shared" si="31"/>
        <v>7.1543552137363617E-2</v>
      </c>
      <c r="AJ70" s="102">
        <f t="shared" si="32"/>
        <v>0.10515247108307045</v>
      </c>
      <c r="AK70" s="102">
        <f t="shared" si="33"/>
        <v>3.6523009495982472E-2</v>
      </c>
      <c r="AL70" s="105"/>
      <c r="AM70" s="102">
        <f t="shared" si="34"/>
        <v>4.7942414776585629</v>
      </c>
      <c r="AN70" s="102">
        <f t="shared" si="35"/>
        <v>5.3533755274261603</v>
      </c>
      <c r="AO70" s="102">
        <f t="shared" si="36"/>
        <v>4.2005040604872583</v>
      </c>
      <c r="AP70" s="105"/>
      <c r="AQ70" s="102">
        <f t="shared" si="37"/>
        <v>2.4836601307189543</v>
      </c>
      <c r="AR70" s="102">
        <f t="shared" si="38"/>
        <v>2.5471698113207548</v>
      </c>
      <c r="AS70" s="102">
        <f t="shared" si="39"/>
        <v>2.4149659863945581</v>
      </c>
      <c r="AT70" s="105"/>
      <c r="AU70" s="102">
        <f t="shared" si="40"/>
        <v>2.8069599474720945</v>
      </c>
      <c r="AV70" s="102">
        <f t="shared" si="41"/>
        <v>2.6841448189762795</v>
      </c>
      <c r="AW70" s="102">
        <f t="shared" si="42"/>
        <v>2.9432132963988922</v>
      </c>
      <c r="AX70" s="105"/>
      <c r="AY70" s="102">
        <f t="shared" si="43"/>
        <v>4.8720066061106522</v>
      </c>
      <c r="AZ70" s="102">
        <f t="shared" si="44"/>
        <v>4.8376830044557604</v>
      </c>
      <c r="BA70" s="102">
        <f t="shared" si="45"/>
        <v>4.909028492962582</v>
      </c>
      <c r="BB70" s="142"/>
      <c r="BC70" s="102">
        <f t="shared" si="46"/>
        <v>1.7379898343990821</v>
      </c>
      <c r="BD70" s="102">
        <f t="shared" si="47"/>
        <v>1.8312622629169391</v>
      </c>
      <c r="BE70" s="102">
        <f t="shared" si="48"/>
        <v>1.6441959881617889</v>
      </c>
    </row>
    <row r="71" spans="1:57" ht="15" customHeight="1" x14ac:dyDescent="0.2">
      <c r="A71" s="107" t="s">
        <v>91</v>
      </c>
      <c r="B71" s="261">
        <v>204</v>
      </c>
      <c r="C71" s="261">
        <v>112</v>
      </c>
      <c r="D71" s="261">
        <v>92</v>
      </c>
      <c r="E71" s="261"/>
      <c r="F71" s="261">
        <v>0</v>
      </c>
      <c r="G71" s="261">
        <v>0</v>
      </c>
      <c r="H71" s="261">
        <v>0</v>
      </c>
      <c r="I71" s="261"/>
      <c r="J71" s="261">
        <v>61</v>
      </c>
      <c r="K71" s="261">
        <v>41</v>
      </c>
      <c r="L71" s="261">
        <v>20</v>
      </c>
      <c r="M71" s="261"/>
      <c r="N71" s="261">
        <v>44</v>
      </c>
      <c r="O71" s="261">
        <v>21</v>
      </c>
      <c r="P71" s="261">
        <v>23</v>
      </c>
      <c r="Q71" s="261"/>
      <c r="R71" s="261">
        <v>29</v>
      </c>
      <c r="S71" s="261">
        <v>17</v>
      </c>
      <c r="T71" s="261">
        <v>12</v>
      </c>
      <c r="U71" s="261"/>
      <c r="V71" s="261">
        <v>54</v>
      </c>
      <c r="W71" s="261">
        <v>30</v>
      </c>
      <c r="X71" s="261">
        <v>24</v>
      </c>
      <c r="Y71" s="261"/>
      <c r="Z71" s="261">
        <v>16</v>
      </c>
      <c r="AA71" s="261">
        <v>3</v>
      </c>
      <c r="AB71" s="261">
        <v>13</v>
      </c>
      <c r="AD71" s="107" t="s">
        <v>91</v>
      </c>
      <c r="AE71" s="102">
        <f t="shared" si="28"/>
        <v>2.0695952115248049</v>
      </c>
      <c r="AF71" s="102">
        <f t="shared" si="29"/>
        <v>2.2386568059164502</v>
      </c>
      <c r="AG71" s="102">
        <f t="shared" si="30"/>
        <v>1.8953440461475073</v>
      </c>
      <c r="AH71" s="142"/>
      <c r="AI71" s="102">
        <f t="shared" si="31"/>
        <v>0</v>
      </c>
      <c r="AJ71" s="102">
        <f t="shared" si="32"/>
        <v>0</v>
      </c>
      <c r="AK71" s="102">
        <f t="shared" si="33"/>
        <v>0</v>
      </c>
      <c r="AL71" s="105"/>
      <c r="AM71" s="102">
        <f t="shared" si="34"/>
        <v>3.267273701124799</v>
      </c>
      <c r="AN71" s="102">
        <f t="shared" si="35"/>
        <v>4.2752867570385824</v>
      </c>
      <c r="AO71" s="102">
        <f t="shared" si="36"/>
        <v>2.2026431718061676</v>
      </c>
      <c r="AP71" s="105"/>
      <c r="AQ71" s="102">
        <f t="shared" si="37"/>
        <v>2.565597667638484</v>
      </c>
      <c r="AR71" s="102">
        <f t="shared" si="38"/>
        <v>2.4082568807339451</v>
      </c>
      <c r="AS71" s="102">
        <f t="shared" si="39"/>
        <v>2.7283511269276395</v>
      </c>
      <c r="AT71" s="105"/>
      <c r="AU71" s="102">
        <f t="shared" si="40"/>
        <v>1.831964624131396</v>
      </c>
      <c r="AV71" s="102">
        <f t="shared" si="41"/>
        <v>2.0807833537331701</v>
      </c>
      <c r="AW71" s="102">
        <f t="shared" si="42"/>
        <v>1.5665796344647518</v>
      </c>
      <c r="AX71" s="105"/>
      <c r="AY71" s="102">
        <f t="shared" si="43"/>
        <v>3.4351145038167941</v>
      </c>
      <c r="AZ71" s="102">
        <f t="shared" si="44"/>
        <v>3.9011703511053319</v>
      </c>
      <c r="BA71" s="102">
        <f t="shared" si="45"/>
        <v>2.9887920298879203</v>
      </c>
      <c r="BB71" s="142"/>
      <c r="BC71" s="102">
        <f t="shared" si="46"/>
        <v>1.0094637223974765</v>
      </c>
      <c r="BD71" s="102">
        <f t="shared" si="47"/>
        <v>0.37546933667083854</v>
      </c>
      <c r="BE71" s="102">
        <f t="shared" si="48"/>
        <v>1.6539440203562339</v>
      </c>
    </row>
    <row r="72" spans="1:57" ht="15" customHeight="1" x14ac:dyDescent="0.2">
      <c r="A72" s="107" t="s">
        <v>92</v>
      </c>
      <c r="B72" s="261">
        <v>851</v>
      </c>
      <c r="C72" s="261">
        <v>439</v>
      </c>
      <c r="D72" s="261">
        <v>412</v>
      </c>
      <c r="E72" s="261"/>
      <c r="F72" s="261">
        <v>3</v>
      </c>
      <c r="G72" s="261">
        <v>2</v>
      </c>
      <c r="H72" s="261">
        <v>1</v>
      </c>
      <c r="I72" s="261"/>
      <c r="J72" s="261">
        <v>313</v>
      </c>
      <c r="K72" s="261">
        <v>162</v>
      </c>
      <c r="L72" s="261">
        <v>151</v>
      </c>
      <c r="M72" s="261"/>
      <c r="N72" s="261">
        <v>151</v>
      </c>
      <c r="O72" s="261">
        <v>83</v>
      </c>
      <c r="P72" s="261">
        <v>68</v>
      </c>
      <c r="Q72" s="261"/>
      <c r="R72" s="261">
        <v>139</v>
      </c>
      <c r="S72" s="261">
        <v>68</v>
      </c>
      <c r="T72" s="261">
        <v>71</v>
      </c>
      <c r="U72" s="261"/>
      <c r="V72" s="261">
        <v>164</v>
      </c>
      <c r="W72" s="261">
        <v>80</v>
      </c>
      <c r="X72" s="261">
        <v>84</v>
      </c>
      <c r="Y72" s="261"/>
      <c r="Z72" s="261">
        <v>81</v>
      </c>
      <c r="AA72" s="261">
        <v>44</v>
      </c>
      <c r="AB72" s="261">
        <v>37</v>
      </c>
      <c r="AD72" s="107" t="s">
        <v>92</v>
      </c>
      <c r="AE72" s="102">
        <f t="shared" si="28"/>
        <v>2.4702467343976777</v>
      </c>
      <c r="AF72" s="102">
        <f t="shared" si="29"/>
        <v>2.5153268779006472</v>
      </c>
      <c r="AG72" s="102">
        <f t="shared" si="30"/>
        <v>2.4239571689121608</v>
      </c>
      <c r="AH72" s="142"/>
      <c r="AI72" s="102">
        <f t="shared" si="31"/>
        <v>5.6264066016504119E-2</v>
      </c>
      <c r="AJ72" s="102">
        <f t="shared" si="32"/>
        <v>7.3019350127783864E-2</v>
      </c>
      <c r="AK72" s="102">
        <f t="shared" si="33"/>
        <v>3.8565368299267259E-2</v>
      </c>
      <c r="AL72" s="105"/>
      <c r="AM72" s="102">
        <f t="shared" si="34"/>
        <v>4.7961998161201347</v>
      </c>
      <c r="AN72" s="102">
        <f t="shared" si="35"/>
        <v>4.9090909090909092</v>
      </c>
      <c r="AO72" s="102">
        <f t="shared" si="36"/>
        <v>4.6807191568505884</v>
      </c>
      <c r="AP72" s="105"/>
      <c r="AQ72" s="102">
        <f t="shared" si="37"/>
        <v>2.6279150713539852</v>
      </c>
      <c r="AR72" s="102">
        <f t="shared" si="38"/>
        <v>2.8327645051194539</v>
      </c>
      <c r="AS72" s="102">
        <f t="shared" si="39"/>
        <v>2.4147727272727271</v>
      </c>
      <c r="AT72" s="105"/>
      <c r="AU72" s="102">
        <f t="shared" si="40"/>
        <v>2.5272727272727273</v>
      </c>
      <c r="AV72" s="102">
        <f t="shared" si="41"/>
        <v>2.4602026049204051</v>
      </c>
      <c r="AW72" s="102">
        <f t="shared" si="42"/>
        <v>2.5950292397660819</v>
      </c>
      <c r="AX72" s="105"/>
      <c r="AY72" s="102">
        <f t="shared" si="43"/>
        <v>2.8388436904967973</v>
      </c>
      <c r="AZ72" s="102">
        <f t="shared" si="44"/>
        <v>2.7519779841761265</v>
      </c>
      <c r="BA72" s="102">
        <f t="shared" si="45"/>
        <v>2.9268292682926833</v>
      </c>
      <c r="BB72" s="142"/>
      <c r="BC72" s="102">
        <f t="shared" si="46"/>
        <v>1.4544801580175974</v>
      </c>
      <c r="BD72" s="102">
        <f t="shared" si="47"/>
        <v>1.5641663704230357</v>
      </c>
      <c r="BE72" s="102">
        <f t="shared" si="48"/>
        <v>1.3425253991291728</v>
      </c>
    </row>
    <row r="73" spans="1:57" ht="15" customHeight="1" x14ac:dyDescent="0.2">
      <c r="A73" s="107" t="s">
        <v>93</v>
      </c>
      <c r="B73" s="261">
        <v>115</v>
      </c>
      <c r="C73" s="261">
        <v>58</v>
      </c>
      <c r="D73" s="261">
        <v>57</v>
      </c>
      <c r="E73" s="261"/>
      <c r="F73" s="261">
        <v>10</v>
      </c>
      <c r="G73" s="261">
        <v>2</v>
      </c>
      <c r="H73" s="261">
        <v>8</v>
      </c>
      <c r="I73" s="261"/>
      <c r="J73" s="261">
        <v>41</v>
      </c>
      <c r="K73" s="261">
        <v>22</v>
      </c>
      <c r="L73" s="261">
        <v>19</v>
      </c>
      <c r="M73" s="261"/>
      <c r="N73" s="261">
        <v>22</v>
      </c>
      <c r="O73" s="261">
        <v>14</v>
      </c>
      <c r="P73" s="261">
        <v>8</v>
      </c>
      <c r="Q73" s="261"/>
      <c r="R73" s="261">
        <v>6</v>
      </c>
      <c r="S73" s="261">
        <v>2</v>
      </c>
      <c r="T73" s="261">
        <v>4</v>
      </c>
      <c r="U73" s="261"/>
      <c r="V73" s="261">
        <v>34</v>
      </c>
      <c r="W73" s="261">
        <v>17</v>
      </c>
      <c r="X73" s="261">
        <v>17</v>
      </c>
      <c r="Y73" s="261"/>
      <c r="Z73" s="261">
        <v>2</v>
      </c>
      <c r="AA73" s="261">
        <v>1</v>
      </c>
      <c r="AB73" s="261">
        <v>1</v>
      </c>
      <c r="AD73" s="107" t="s">
        <v>93</v>
      </c>
      <c r="AE73" s="102">
        <f t="shared" si="28"/>
        <v>1.357412653446648</v>
      </c>
      <c r="AF73" s="102">
        <f t="shared" si="29"/>
        <v>1.335482385447847</v>
      </c>
      <c r="AG73" s="102">
        <f t="shared" si="30"/>
        <v>1.380479534996367</v>
      </c>
      <c r="AH73" s="142"/>
      <c r="AI73" s="102">
        <f t="shared" si="31"/>
        <v>0.77160493827160492</v>
      </c>
      <c r="AJ73" s="102">
        <f t="shared" si="32"/>
        <v>0.29717682020802377</v>
      </c>
      <c r="AK73" s="102">
        <f t="shared" si="33"/>
        <v>1.2841091492776886</v>
      </c>
      <c r="AL73" s="105"/>
      <c r="AM73" s="102">
        <f t="shared" si="34"/>
        <v>2.5153374233128836</v>
      </c>
      <c r="AN73" s="102">
        <f t="shared" si="35"/>
        <v>2.5641025641025639</v>
      </c>
      <c r="AO73" s="102">
        <f t="shared" si="36"/>
        <v>2.4611398963730569</v>
      </c>
      <c r="AP73" s="105"/>
      <c r="AQ73" s="102">
        <f t="shared" si="37"/>
        <v>1.4285714285714286</v>
      </c>
      <c r="AR73" s="102">
        <f t="shared" si="38"/>
        <v>1.8087855297157622</v>
      </c>
      <c r="AS73" s="102">
        <f t="shared" si="39"/>
        <v>1.0443864229765014</v>
      </c>
      <c r="AT73" s="105"/>
      <c r="AU73" s="102">
        <f t="shared" si="40"/>
        <v>0.43383947939262474</v>
      </c>
      <c r="AV73" s="102">
        <f t="shared" si="41"/>
        <v>0.28129395218002812</v>
      </c>
      <c r="AW73" s="102">
        <f t="shared" si="42"/>
        <v>0.59523809523809523</v>
      </c>
      <c r="AX73" s="105"/>
      <c r="AY73" s="102">
        <f t="shared" si="43"/>
        <v>2.5796661608497722</v>
      </c>
      <c r="AZ73" s="102">
        <f t="shared" si="44"/>
        <v>2.5073746312684366</v>
      </c>
      <c r="BA73" s="102">
        <f t="shared" si="45"/>
        <v>2.65625</v>
      </c>
      <c r="BB73" s="142"/>
      <c r="BC73" s="102">
        <f t="shared" si="46"/>
        <v>0.15325670498084293</v>
      </c>
      <c r="BD73" s="102">
        <f t="shared" si="47"/>
        <v>0.15408320493066258</v>
      </c>
      <c r="BE73" s="102">
        <f t="shared" si="48"/>
        <v>0.1524390243902439</v>
      </c>
    </row>
    <row r="74" spans="1:57" ht="15" customHeight="1" x14ac:dyDescent="0.2">
      <c r="A74" s="107" t="s">
        <v>94</v>
      </c>
      <c r="B74" s="261">
        <v>49</v>
      </c>
      <c r="C74" s="261">
        <v>28</v>
      </c>
      <c r="D74" s="261">
        <v>21</v>
      </c>
      <c r="E74" s="261"/>
      <c r="F74" s="261">
        <v>1</v>
      </c>
      <c r="G74" s="261">
        <v>0</v>
      </c>
      <c r="H74" s="261">
        <v>1</v>
      </c>
      <c r="I74" s="261"/>
      <c r="J74" s="261">
        <v>10</v>
      </c>
      <c r="K74" s="261">
        <v>7</v>
      </c>
      <c r="L74" s="261">
        <v>3</v>
      </c>
      <c r="M74" s="261"/>
      <c r="N74" s="261">
        <v>13</v>
      </c>
      <c r="O74" s="261">
        <v>9</v>
      </c>
      <c r="P74" s="261">
        <v>4</v>
      </c>
      <c r="Q74" s="261"/>
      <c r="R74" s="261">
        <v>12</v>
      </c>
      <c r="S74" s="261">
        <v>7</v>
      </c>
      <c r="T74" s="261">
        <v>5</v>
      </c>
      <c r="U74" s="261"/>
      <c r="V74" s="261">
        <v>8</v>
      </c>
      <c r="W74" s="261">
        <v>5</v>
      </c>
      <c r="X74" s="261">
        <v>3</v>
      </c>
      <c r="Y74" s="261"/>
      <c r="Z74" s="261">
        <v>5</v>
      </c>
      <c r="AA74" s="261">
        <v>0</v>
      </c>
      <c r="AB74" s="261">
        <v>5</v>
      </c>
      <c r="AD74" s="107" t="s">
        <v>94</v>
      </c>
      <c r="AE74" s="102">
        <f t="shared" si="28"/>
        <v>0.36972760884328076</v>
      </c>
      <c r="AF74" s="102">
        <f t="shared" si="29"/>
        <v>0.40953634635073866</v>
      </c>
      <c r="AG74" s="102">
        <f t="shared" si="30"/>
        <v>0.32730673316708231</v>
      </c>
      <c r="AH74" s="142"/>
      <c r="AI74" s="102">
        <f t="shared" si="31"/>
        <v>4.926108374384236E-2</v>
      </c>
      <c r="AJ74" s="102">
        <f t="shared" si="32"/>
        <v>0</v>
      </c>
      <c r="AK74" s="102">
        <f t="shared" si="33"/>
        <v>0.10030090270812438</v>
      </c>
      <c r="AL74" s="105"/>
      <c r="AM74" s="102">
        <f t="shared" si="34"/>
        <v>0.40749796251018744</v>
      </c>
      <c r="AN74" s="102">
        <f t="shared" si="35"/>
        <v>0.55031446540880502</v>
      </c>
      <c r="AO74" s="102">
        <f t="shared" si="36"/>
        <v>0.25380710659898476</v>
      </c>
      <c r="AP74" s="105"/>
      <c r="AQ74" s="102">
        <f t="shared" si="37"/>
        <v>0.55889939810834055</v>
      </c>
      <c r="AR74" s="102">
        <f t="shared" si="38"/>
        <v>0.7544006705783739</v>
      </c>
      <c r="AS74" s="102">
        <f t="shared" si="39"/>
        <v>0.35304501323918802</v>
      </c>
      <c r="AT74" s="105"/>
      <c r="AU74" s="102">
        <f t="shared" si="40"/>
        <v>0.58195926285160038</v>
      </c>
      <c r="AV74" s="102">
        <f t="shared" si="41"/>
        <v>0.65543071161048694</v>
      </c>
      <c r="AW74" s="102">
        <f t="shared" si="42"/>
        <v>0.50301810865191143</v>
      </c>
      <c r="AX74" s="105"/>
      <c r="AY74" s="102">
        <f t="shared" si="43"/>
        <v>0.37037037037037041</v>
      </c>
      <c r="AZ74" s="102">
        <f t="shared" si="44"/>
        <v>0.44130626654898497</v>
      </c>
      <c r="BA74" s="102">
        <f t="shared" si="45"/>
        <v>0.29211295034079843</v>
      </c>
      <c r="BB74" s="142"/>
      <c r="BC74" s="102">
        <f t="shared" si="46"/>
        <v>0.22512381809995496</v>
      </c>
      <c r="BD74" s="102">
        <f t="shared" si="47"/>
        <v>0</v>
      </c>
      <c r="BE74" s="102">
        <f t="shared" si="48"/>
        <v>0.46168051708217916</v>
      </c>
    </row>
    <row r="75" spans="1:57" ht="15" customHeight="1" x14ac:dyDescent="0.2">
      <c r="A75" s="107" t="s">
        <v>95</v>
      </c>
      <c r="B75" s="261">
        <v>26</v>
      </c>
      <c r="C75" s="261">
        <v>11</v>
      </c>
      <c r="D75" s="261">
        <v>15</v>
      </c>
      <c r="E75" s="261"/>
      <c r="F75" s="261">
        <v>0</v>
      </c>
      <c r="G75" s="261">
        <v>0</v>
      </c>
      <c r="H75" s="261">
        <v>0</v>
      </c>
      <c r="I75" s="261"/>
      <c r="J75" s="261">
        <v>4</v>
      </c>
      <c r="K75" s="261">
        <v>1</v>
      </c>
      <c r="L75" s="261">
        <v>3</v>
      </c>
      <c r="M75" s="261"/>
      <c r="N75" s="261">
        <v>9</v>
      </c>
      <c r="O75" s="261">
        <v>5</v>
      </c>
      <c r="P75" s="261">
        <v>4</v>
      </c>
      <c r="Q75" s="261"/>
      <c r="R75" s="261">
        <v>5</v>
      </c>
      <c r="S75" s="261">
        <v>3</v>
      </c>
      <c r="T75" s="261">
        <v>2</v>
      </c>
      <c r="U75" s="261"/>
      <c r="V75" s="261">
        <v>8</v>
      </c>
      <c r="W75" s="261">
        <v>2</v>
      </c>
      <c r="X75" s="261">
        <v>6</v>
      </c>
      <c r="Y75" s="261"/>
      <c r="Z75" s="261">
        <v>0</v>
      </c>
      <c r="AA75" s="261">
        <v>0</v>
      </c>
      <c r="AB75" s="261">
        <v>0</v>
      </c>
      <c r="AD75" s="107" t="s">
        <v>95</v>
      </c>
      <c r="AE75" s="102">
        <f t="shared" si="28"/>
        <v>0.34699052448952356</v>
      </c>
      <c r="AF75" s="102">
        <f t="shared" si="29"/>
        <v>0.2837245292752128</v>
      </c>
      <c r="AG75" s="102">
        <f t="shared" si="30"/>
        <v>0.41482300884955758</v>
      </c>
      <c r="AH75" s="142"/>
      <c r="AI75" s="102">
        <f t="shared" si="31"/>
        <v>0</v>
      </c>
      <c r="AJ75" s="102">
        <f t="shared" si="32"/>
        <v>0</v>
      </c>
      <c r="AK75" s="102">
        <f t="shared" si="33"/>
        <v>0</v>
      </c>
      <c r="AL75" s="105"/>
      <c r="AM75" s="102">
        <f t="shared" si="34"/>
        <v>0.30674846625766872</v>
      </c>
      <c r="AN75" s="102">
        <f t="shared" si="35"/>
        <v>0.15432098765432098</v>
      </c>
      <c r="AO75" s="102">
        <f t="shared" si="36"/>
        <v>0.45731707317073167</v>
      </c>
      <c r="AP75" s="105"/>
      <c r="AQ75" s="102">
        <f t="shared" si="37"/>
        <v>0.65454545454545454</v>
      </c>
      <c r="AR75" s="102">
        <f t="shared" si="38"/>
        <v>0.68399452804377558</v>
      </c>
      <c r="AS75" s="102">
        <f t="shared" si="39"/>
        <v>0.6211180124223602</v>
      </c>
      <c r="AT75" s="105"/>
      <c r="AU75" s="102">
        <f t="shared" si="40"/>
        <v>0.41806020066889632</v>
      </c>
      <c r="AV75" s="102">
        <f t="shared" si="41"/>
        <v>0.48622366288492713</v>
      </c>
      <c r="AW75" s="102">
        <f t="shared" si="42"/>
        <v>0.34542314335060448</v>
      </c>
      <c r="AX75" s="105"/>
      <c r="AY75" s="102">
        <f t="shared" si="43"/>
        <v>0.64724919093851141</v>
      </c>
      <c r="AZ75" s="102">
        <f t="shared" si="44"/>
        <v>0.3058103975535168</v>
      </c>
      <c r="BA75" s="102">
        <f t="shared" si="45"/>
        <v>1.0309278350515463</v>
      </c>
      <c r="BB75" s="142"/>
      <c r="BC75" s="102">
        <f t="shared" si="46"/>
        <v>0</v>
      </c>
      <c r="BD75" s="102">
        <f t="shared" si="47"/>
        <v>0</v>
      </c>
      <c r="BE75" s="102">
        <f t="shared" si="48"/>
        <v>0</v>
      </c>
    </row>
    <row r="76" spans="1:57" ht="15" customHeight="1" x14ac:dyDescent="0.2">
      <c r="A76" s="107" t="s">
        <v>96</v>
      </c>
      <c r="B76" s="261">
        <v>85</v>
      </c>
      <c r="C76" s="261">
        <v>44</v>
      </c>
      <c r="D76" s="261">
        <v>41</v>
      </c>
      <c r="E76" s="261"/>
      <c r="F76" s="261">
        <v>0</v>
      </c>
      <c r="G76" s="261">
        <v>0</v>
      </c>
      <c r="H76" s="261">
        <v>0</v>
      </c>
      <c r="I76" s="261"/>
      <c r="J76" s="261">
        <v>27</v>
      </c>
      <c r="K76" s="261">
        <v>14</v>
      </c>
      <c r="L76" s="261">
        <v>13</v>
      </c>
      <c r="M76" s="261"/>
      <c r="N76" s="261">
        <v>24</v>
      </c>
      <c r="O76" s="261">
        <v>13</v>
      </c>
      <c r="P76" s="261">
        <v>11</v>
      </c>
      <c r="Q76" s="261"/>
      <c r="R76" s="261">
        <v>12</v>
      </c>
      <c r="S76" s="261">
        <v>8</v>
      </c>
      <c r="T76" s="261">
        <v>4</v>
      </c>
      <c r="U76" s="261"/>
      <c r="V76" s="261">
        <v>20</v>
      </c>
      <c r="W76" s="261">
        <v>9</v>
      </c>
      <c r="X76" s="261">
        <v>11</v>
      </c>
      <c r="Y76" s="261"/>
      <c r="Z76" s="261">
        <v>2</v>
      </c>
      <c r="AA76" s="261">
        <v>0</v>
      </c>
      <c r="AB76" s="261">
        <v>2</v>
      </c>
      <c r="AD76" s="107" t="s">
        <v>96</v>
      </c>
      <c r="AE76" s="102">
        <f t="shared" si="28"/>
        <v>0.74222843171498432</v>
      </c>
      <c r="AF76" s="102">
        <f t="shared" si="29"/>
        <v>0.74024226110363389</v>
      </c>
      <c r="AG76" s="102">
        <f t="shared" si="30"/>
        <v>0.74437182280319536</v>
      </c>
      <c r="AH76" s="142"/>
      <c r="AI76" s="102">
        <f t="shared" si="31"/>
        <v>0</v>
      </c>
      <c r="AJ76" s="102">
        <f t="shared" si="32"/>
        <v>0</v>
      </c>
      <c r="AK76" s="102">
        <f t="shared" si="33"/>
        <v>0</v>
      </c>
      <c r="AL76" s="105"/>
      <c r="AM76" s="102">
        <f t="shared" si="34"/>
        <v>1.330704780680138</v>
      </c>
      <c r="AN76" s="102">
        <f t="shared" si="35"/>
        <v>1.3084112149532712</v>
      </c>
      <c r="AO76" s="102">
        <f t="shared" si="36"/>
        <v>1.3555787278415017</v>
      </c>
      <c r="AP76" s="105"/>
      <c r="AQ76" s="102">
        <f t="shared" si="37"/>
        <v>1.1701608971233546</v>
      </c>
      <c r="AR76" s="102">
        <f t="shared" si="38"/>
        <v>1.2548262548262548</v>
      </c>
      <c r="AS76" s="102">
        <f t="shared" si="39"/>
        <v>1.083743842364532</v>
      </c>
      <c r="AT76" s="105"/>
      <c r="AU76" s="102">
        <f t="shared" si="40"/>
        <v>0.6741573033707865</v>
      </c>
      <c r="AV76" s="102">
        <f t="shared" si="41"/>
        <v>0.86486486486486491</v>
      </c>
      <c r="AW76" s="102">
        <f t="shared" si="42"/>
        <v>0.46783625730994155</v>
      </c>
      <c r="AX76" s="105"/>
      <c r="AY76" s="102">
        <f t="shared" si="43"/>
        <v>1.0683760683760684</v>
      </c>
      <c r="AZ76" s="102">
        <f t="shared" si="44"/>
        <v>0.8893280632411068</v>
      </c>
      <c r="BA76" s="102">
        <f t="shared" si="45"/>
        <v>1.2790697674418605</v>
      </c>
      <c r="BB76" s="142"/>
      <c r="BC76" s="102">
        <f t="shared" si="46"/>
        <v>0.10598834128245893</v>
      </c>
      <c r="BD76" s="102">
        <f t="shared" si="47"/>
        <v>0</v>
      </c>
      <c r="BE76" s="102">
        <f t="shared" si="48"/>
        <v>0.21857923497267759</v>
      </c>
    </row>
    <row r="77" spans="1:57" ht="15" customHeight="1" x14ac:dyDescent="0.2">
      <c r="A77" s="107" t="s">
        <v>97</v>
      </c>
      <c r="B77" s="261">
        <v>60</v>
      </c>
      <c r="C77" s="261">
        <v>32</v>
      </c>
      <c r="D77" s="261">
        <v>28</v>
      </c>
      <c r="E77" s="261"/>
      <c r="F77" s="261">
        <v>0</v>
      </c>
      <c r="G77" s="261">
        <v>0</v>
      </c>
      <c r="H77" s="261">
        <v>0</v>
      </c>
      <c r="I77" s="261"/>
      <c r="J77" s="261">
        <v>29</v>
      </c>
      <c r="K77" s="261">
        <v>17</v>
      </c>
      <c r="L77" s="261">
        <v>12</v>
      </c>
      <c r="M77" s="261"/>
      <c r="N77" s="261">
        <v>7</v>
      </c>
      <c r="O77" s="261">
        <v>5</v>
      </c>
      <c r="P77" s="261">
        <v>2</v>
      </c>
      <c r="Q77" s="261"/>
      <c r="R77" s="261">
        <v>1</v>
      </c>
      <c r="S77" s="261">
        <v>1</v>
      </c>
      <c r="T77" s="261">
        <v>0</v>
      </c>
      <c r="U77" s="261"/>
      <c r="V77" s="261">
        <v>20</v>
      </c>
      <c r="W77" s="261">
        <v>8</v>
      </c>
      <c r="X77" s="261">
        <v>12</v>
      </c>
      <c r="Y77" s="261"/>
      <c r="Z77" s="261">
        <v>3</v>
      </c>
      <c r="AA77" s="261">
        <v>1</v>
      </c>
      <c r="AB77" s="261">
        <v>2</v>
      </c>
      <c r="AD77" s="107" t="s">
        <v>97</v>
      </c>
      <c r="AE77" s="102">
        <f t="shared" si="28"/>
        <v>0.85751036158353577</v>
      </c>
      <c r="AF77" s="102">
        <f t="shared" si="29"/>
        <v>0.89460441710930949</v>
      </c>
      <c r="AG77" s="102">
        <f t="shared" si="30"/>
        <v>0.81871345029239773</v>
      </c>
      <c r="AH77" s="142"/>
      <c r="AI77" s="102">
        <f t="shared" si="31"/>
        <v>0</v>
      </c>
      <c r="AJ77" s="102">
        <f t="shared" si="32"/>
        <v>0</v>
      </c>
      <c r="AK77" s="102">
        <f t="shared" si="33"/>
        <v>0</v>
      </c>
      <c r="AL77" s="105"/>
      <c r="AM77" s="102">
        <f t="shared" si="34"/>
        <v>2.1593447505584513</v>
      </c>
      <c r="AN77" s="102">
        <f t="shared" si="35"/>
        <v>2.4637681159420293</v>
      </c>
      <c r="AO77" s="102">
        <f t="shared" si="36"/>
        <v>1.8376722817764166</v>
      </c>
      <c r="AP77" s="105"/>
      <c r="AQ77" s="102">
        <f t="shared" si="37"/>
        <v>0.57851239669421484</v>
      </c>
      <c r="AR77" s="102">
        <f t="shared" si="38"/>
        <v>0.8347245409015025</v>
      </c>
      <c r="AS77" s="102">
        <f t="shared" si="39"/>
        <v>0.32733224222585927</v>
      </c>
      <c r="AT77" s="105"/>
      <c r="AU77" s="102">
        <f t="shared" si="40"/>
        <v>9.4339622641509441E-2</v>
      </c>
      <c r="AV77" s="102">
        <f t="shared" si="41"/>
        <v>0.18115942028985507</v>
      </c>
      <c r="AW77" s="102">
        <f t="shared" si="42"/>
        <v>0</v>
      </c>
      <c r="AX77" s="105"/>
      <c r="AY77" s="102">
        <f t="shared" si="43"/>
        <v>1.7196904557179709</v>
      </c>
      <c r="AZ77" s="102">
        <f t="shared" si="44"/>
        <v>1.3377926421404682</v>
      </c>
      <c r="BA77" s="102">
        <f t="shared" si="45"/>
        <v>2.1238938053097343</v>
      </c>
      <c r="BB77" s="142"/>
      <c r="BC77" s="102">
        <f t="shared" si="46"/>
        <v>0.26292725679228746</v>
      </c>
      <c r="BD77" s="102">
        <f t="shared" si="47"/>
        <v>0.17006802721088435</v>
      </c>
      <c r="BE77" s="102">
        <f t="shared" si="48"/>
        <v>0.36166365280289331</v>
      </c>
    </row>
    <row r="78" spans="1:57" ht="15" customHeight="1" x14ac:dyDescent="0.2">
      <c r="A78" s="107" t="s">
        <v>98</v>
      </c>
      <c r="B78" s="261">
        <v>212</v>
      </c>
      <c r="C78" s="261">
        <v>132</v>
      </c>
      <c r="D78" s="261">
        <v>80</v>
      </c>
      <c r="E78" s="261"/>
      <c r="F78" s="261">
        <v>0</v>
      </c>
      <c r="G78" s="261">
        <v>0</v>
      </c>
      <c r="H78" s="261">
        <v>0</v>
      </c>
      <c r="I78" s="261"/>
      <c r="J78" s="261">
        <v>84</v>
      </c>
      <c r="K78" s="261">
        <v>53</v>
      </c>
      <c r="L78" s="261">
        <v>31</v>
      </c>
      <c r="M78" s="261"/>
      <c r="N78" s="261">
        <v>44</v>
      </c>
      <c r="O78" s="261">
        <v>33</v>
      </c>
      <c r="P78" s="261">
        <v>11</v>
      </c>
      <c r="Q78" s="261"/>
      <c r="R78" s="261">
        <v>48</v>
      </c>
      <c r="S78" s="261">
        <v>32</v>
      </c>
      <c r="T78" s="261">
        <v>16</v>
      </c>
      <c r="U78" s="261"/>
      <c r="V78" s="261">
        <v>33</v>
      </c>
      <c r="W78" s="261">
        <v>12</v>
      </c>
      <c r="X78" s="261">
        <v>21</v>
      </c>
      <c r="Y78" s="261"/>
      <c r="Z78" s="261">
        <v>3</v>
      </c>
      <c r="AA78" s="261">
        <v>2</v>
      </c>
      <c r="AB78" s="261">
        <v>1</v>
      </c>
      <c r="AD78" s="107" t="s">
        <v>98</v>
      </c>
      <c r="AE78" s="102">
        <f t="shared" si="28"/>
        <v>1.419484432541011</v>
      </c>
      <c r="AF78" s="102">
        <f t="shared" si="29"/>
        <v>1.7185262335633382</v>
      </c>
      <c r="AG78" s="102">
        <f t="shared" si="30"/>
        <v>1.1028398125172318</v>
      </c>
      <c r="AH78" s="142"/>
      <c r="AI78" s="102">
        <f t="shared" si="31"/>
        <v>0</v>
      </c>
      <c r="AJ78" s="102">
        <f t="shared" si="32"/>
        <v>0</v>
      </c>
      <c r="AK78" s="102">
        <f t="shared" si="33"/>
        <v>0</v>
      </c>
      <c r="AL78" s="105"/>
      <c r="AM78" s="102">
        <f t="shared" si="34"/>
        <v>2.9207232267037551</v>
      </c>
      <c r="AN78" s="102">
        <f t="shared" si="35"/>
        <v>3.4685863874345553</v>
      </c>
      <c r="AO78" s="102">
        <f t="shared" si="36"/>
        <v>2.2997032640949553</v>
      </c>
      <c r="AP78" s="105"/>
      <c r="AQ78" s="102">
        <f t="shared" si="37"/>
        <v>1.7160686427457099</v>
      </c>
      <c r="AR78" s="102">
        <f t="shared" si="38"/>
        <v>2.4719101123595504</v>
      </c>
      <c r="AS78" s="102">
        <f t="shared" si="39"/>
        <v>0.89503661513425548</v>
      </c>
      <c r="AT78" s="105"/>
      <c r="AU78" s="102">
        <f t="shared" si="40"/>
        <v>2.0915032679738559</v>
      </c>
      <c r="AV78" s="102">
        <f t="shared" si="41"/>
        <v>2.7586206896551726</v>
      </c>
      <c r="AW78" s="102">
        <f t="shared" si="42"/>
        <v>1.4096916299559472</v>
      </c>
      <c r="AX78" s="105"/>
      <c r="AY78" s="102">
        <f t="shared" si="43"/>
        <v>1.3912310286677909</v>
      </c>
      <c r="AZ78" s="102">
        <f t="shared" si="44"/>
        <v>1.0075566750629723</v>
      </c>
      <c r="BA78" s="102">
        <f t="shared" si="45"/>
        <v>1.7781541066892466</v>
      </c>
      <c r="BB78" s="142"/>
      <c r="BC78" s="102">
        <f t="shared" si="46"/>
        <v>0.11867088607594937</v>
      </c>
      <c r="BD78" s="102">
        <f t="shared" si="47"/>
        <v>0.15625</v>
      </c>
      <c r="BE78" s="102">
        <f t="shared" si="48"/>
        <v>8.0128205128205121E-2</v>
      </c>
    </row>
    <row r="79" spans="1:57" ht="15" customHeight="1" x14ac:dyDescent="0.2">
      <c r="A79" s="107" t="s">
        <v>99</v>
      </c>
      <c r="B79" s="261">
        <v>68</v>
      </c>
      <c r="C79" s="261">
        <v>39</v>
      </c>
      <c r="D79" s="261">
        <v>29</v>
      </c>
      <c r="E79" s="261"/>
      <c r="F79" s="261">
        <v>1</v>
      </c>
      <c r="G79" s="261">
        <v>1</v>
      </c>
      <c r="H79" s="261">
        <v>0</v>
      </c>
      <c r="I79" s="261"/>
      <c r="J79" s="261">
        <v>16</v>
      </c>
      <c r="K79" s="261">
        <v>10</v>
      </c>
      <c r="L79" s="261">
        <v>6</v>
      </c>
      <c r="M79" s="261"/>
      <c r="N79" s="261">
        <v>17</v>
      </c>
      <c r="O79" s="261">
        <v>8</v>
      </c>
      <c r="P79" s="261">
        <v>9</v>
      </c>
      <c r="Q79" s="261"/>
      <c r="R79" s="261">
        <v>10</v>
      </c>
      <c r="S79" s="261">
        <v>6</v>
      </c>
      <c r="T79" s="261">
        <v>4</v>
      </c>
      <c r="U79" s="261"/>
      <c r="V79" s="261">
        <v>21</v>
      </c>
      <c r="W79" s="261">
        <v>11</v>
      </c>
      <c r="X79" s="261">
        <v>10</v>
      </c>
      <c r="Y79" s="261"/>
      <c r="Z79" s="261">
        <v>3</v>
      </c>
      <c r="AA79" s="261">
        <v>3</v>
      </c>
      <c r="AB79" s="261">
        <v>0</v>
      </c>
      <c r="AD79" s="107" t="s">
        <v>99</v>
      </c>
      <c r="AE79" s="102">
        <f t="shared" si="28"/>
        <v>0.46073582221017684</v>
      </c>
      <c r="AF79" s="102">
        <f t="shared" si="29"/>
        <v>0.50827577218819231</v>
      </c>
      <c r="AG79" s="102">
        <f t="shared" si="30"/>
        <v>0.40925769122212818</v>
      </c>
      <c r="AH79" s="142"/>
      <c r="AI79" s="102">
        <f t="shared" si="31"/>
        <v>4.616805170821791E-2</v>
      </c>
      <c r="AJ79" s="102">
        <f t="shared" si="32"/>
        <v>8.8417329796640132E-2</v>
      </c>
      <c r="AK79" s="102">
        <f t="shared" si="33"/>
        <v>0</v>
      </c>
      <c r="AL79" s="105"/>
      <c r="AM79" s="102">
        <f t="shared" si="34"/>
        <v>0.54813292223364163</v>
      </c>
      <c r="AN79" s="102">
        <f t="shared" si="35"/>
        <v>0.64977257959714096</v>
      </c>
      <c r="AO79" s="102">
        <f t="shared" si="36"/>
        <v>0.43478260869565216</v>
      </c>
      <c r="AP79" s="105"/>
      <c r="AQ79" s="102">
        <f t="shared" si="37"/>
        <v>0.64320847521755586</v>
      </c>
      <c r="AR79" s="102">
        <f t="shared" si="38"/>
        <v>0.59391239792130657</v>
      </c>
      <c r="AS79" s="102">
        <f t="shared" si="39"/>
        <v>0.69444444444444442</v>
      </c>
      <c r="AT79" s="105"/>
      <c r="AU79" s="102">
        <f t="shared" si="40"/>
        <v>0.44208664898320071</v>
      </c>
      <c r="AV79" s="102">
        <f t="shared" si="41"/>
        <v>0.49751243781094528</v>
      </c>
      <c r="AW79" s="102">
        <f t="shared" si="42"/>
        <v>0.37878787878787878</v>
      </c>
      <c r="AX79" s="105"/>
      <c r="AY79" s="102">
        <f t="shared" si="43"/>
        <v>0.8951406649616368</v>
      </c>
      <c r="AZ79" s="102">
        <f t="shared" si="44"/>
        <v>0.90386195562859495</v>
      </c>
      <c r="BA79" s="102">
        <f t="shared" si="45"/>
        <v>0.88573959255978751</v>
      </c>
      <c r="BB79" s="142"/>
      <c r="BC79" s="102">
        <f t="shared" si="46"/>
        <v>0.12381345439537762</v>
      </c>
      <c r="BD79" s="102">
        <f t="shared" si="47"/>
        <v>0.24330900243309003</v>
      </c>
      <c r="BE79" s="102">
        <f t="shared" si="48"/>
        <v>0</v>
      </c>
    </row>
    <row r="80" spans="1:57" ht="15" customHeight="1" x14ac:dyDescent="0.2">
      <c r="A80" s="107" t="s">
        <v>100</v>
      </c>
      <c r="B80" s="261">
        <v>158</v>
      </c>
      <c r="C80" s="261">
        <v>94</v>
      </c>
      <c r="D80" s="261">
        <v>64</v>
      </c>
      <c r="E80" s="261"/>
      <c r="F80" s="261">
        <v>0</v>
      </c>
      <c r="G80" s="261">
        <v>0</v>
      </c>
      <c r="H80" s="261">
        <v>0</v>
      </c>
      <c r="I80" s="261"/>
      <c r="J80" s="261">
        <v>48</v>
      </c>
      <c r="K80" s="261">
        <v>29</v>
      </c>
      <c r="L80" s="261">
        <v>19</v>
      </c>
      <c r="M80" s="261"/>
      <c r="N80" s="261">
        <v>38</v>
      </c>
      <c r="O80" s="261">
        <v>23</v>
      </c>
      <c r="P80" s="261">
        <v>15</v>
      </c>
      <c r="Q80" s="261"/>
      <c r="R80" s="261">
        <v>24</v>
      </c>
      <c r="S80" s="261">
        <v>15</v>
      </c>
      <c r="T80" s="261">
        <v>9</v>
      </c>
      <c r="U80" s="261"/>
      <c r="V80" s="261">
        <v>40</v>
      </c>
      <c r="W80" s="261">
        <v>20</v>
      </c>
      <c r="X80" s="261">
        <v>20</v>
      </c>
      <c r="Y80" s="261"/>
      <c r="Z80" s="261">
        <v>8</v>
      </c>
      <c r="AA80" s="261">
        <v>7</v>
      </c>
      <c r="AB80" s="261">
        <v>1</v>
      </c>
      <c r="AD80" s="107" t="s">
        <v>100</v>
      </c>
      <c r="AE80" s="102">
        <f t="shared" si="28"/>
        <v>1.8976699495556089</v>
      </c>
      <c r="AF80" s="102">
        <f t="shared" si="29"/>
        <v>2.164402486760304</v>
      </c>
      <c r="AG80" s="102">
        <f t="shared" si="30"/>
        <v>1.6068290233492342</v>
      </c>
      <c r="AH80" s="142"/>
      <c r="AI80" s="102">
        <f t="shared" si="31"/>
        <v>0</v>
      </c>
      <c r="AJ80" s="102">
        <f t="shared" si="32"/>
        <v>0</v>
      </c>
      <c r="AK80" s="102">
        <f t="shared" si="33"/>
        <v>0</v>
      </c>
      <c r="AL80" s="105"/>
      <c r="AM80" s="102">
        <f t="shared" si="34"/>
        <v>3.0303030303030303</v>
      </c>
      <c r="AN80" s="102">
        <f t="shared" si="35"/>
        <v>3.4606205250596656</v>
      </c>
      <c r="AO80" s="102">
        <f t="shared" si="36"/>
        <v>2.5469168900804289</v>
      </c>
      <c r="AP80" s="105"/>
      <c r="AQ80" s="102">
        <f t="shared" si="37"/>
        <v>2.5384101536406143</v>
      </c>
      <c r="AR80" s="102">
        <f t="shared" si="38"/>
        <v>2.8967254408060454</v>
      </c>
      <c r="AS80" s="102">
        <f t="shared" si="39"/>
        <v>2.1337126600284493</v>
      </c>
      <c r="AT80" s="105"/>
      <c r="AU80" s="102">
        <f t="shared" si="40"/>
        <v>1.8619084561675718</v>
      </c>
      <c r="AV80" s="102">
        <f t="shared" si="41"/>
        <v>2.321981424148607</v>
      </c>
      <c r="AW80" s="102">
        <f t="shared" si="42"/>
        <v>1.3996889580093312</v>
      </c>
      <c r="AX80" s="105"/>
      <c r="AY80" s="102">
        <f t="shared" si="43"/>
        <v>2.9784065524944157</v>
      </c>
      <c r="AZ80" s="102">
        <f t="shared" si="44"/>
        <v>2.9069767441860463</v>
      </c>
      <c r="BA80" s="102">
        <f t="shared" si="45"/>
        <v>3.0534351145038165</v>
      </c>
      <c r="BB80" s="142"/>
      <c r="BC80" s="102">
        <f t="shared" si="46"/>
        <v>0.62353858144972718</v>
      </c>
      <c r="BD80" s="102">
        <f t="shared" si="47"/>
        <v>1.0309278350515463</v>
      </c>
      <c r="BE80" s="102">
        <f t="shared" si="48"/>
        <v>0.16556291390728478</v>
      </c>
    </row>
    <row r="81" spans="1:60" ht="15" customHeight="1" x14ac:dyDescent="0.2">
      <c r="A81" s="107" t="s">
        <v>101</v>
      </c>
      <c r="B81" s="261">
        <v>132</v>
      </c>
      <c r="C81" s="261">
        <v>71</v>
      </c>
      <c r="D81" s="261">
        <v>61</v>
      </c>
      <c r="E81" s="261"/>
      <c r="F81" s="261">
        <v>7</v>
      </c>
      <c r="G81" s="261">
        <v>4</v>
      </c>
      <c r="H81" s="261">
        <v>3</v>
      </c>
      <c r="I81" s="261"/>
      <c r="J81" s="261">
        <v>34</v>
      </c>
      <c r="K81" s="261">
        <v>19</v>
      </c>
      <c r="L81" s="261">
        <v>15</v>
      </c>
      <c r="M81" s="261"/>
      <c r="N81" s="261">
        <v>24</v>
      </c>
      <c r="O81" s="261">
        <v>11</v>
      </c>
      <c r="P81" s="261">
        <v>13</v>
      </c>
      <c r="Q81" s="261"/>
      <c r="R81" s="261">
        <v>17</v>
      </c>
      <c r="S81" s="261">
        <v>10</v>
      </c>
      <c r="T81" s="261">
        <v>7</v>
      </c>
      <c r="U81" s="261"/>
      <c r="V81" s="261">
        <v>27</v>
      </c>
      <c r="W81" s="261">
        <v>15</v>
      </c>
      <c r="X81" s="261">
        <v>12</v>
      </c>
      <c r="Y81" s="261"/>
      <c r="Z81" s="261">
        <v>23</v>
      </c>
      <c r="AA81" s="261">
        <v>12</v>
      </c>
      <c r="AB81" s="261">
        <v>11</v>
      </c>
      <c r="AD81" s="107" t="s">
        <v>101</v>
      </c>
      <c r="AE81" s="102">
        <f t="shared" si="28"/>
        <v>1.4722284184697747</v>
      </c>
      <c r="AF81" s="102">
        <f t="shared" si="29"/>
        <v>1.526553429370028</v>
      </c>
      <c r="AG81" s="102">
        <f t="shared" si="30"/>
        <v>1.4136732329084589</v>
      </c>
      <c r="AH81" s="142"/>
      <c r="AI81" s="102">
        <f t="shared" si="31"/>
        <v>0.51357300073367573</v>
      </c>
      <c r="AJ81" s="102">
        <f t="shared" si="32"/>
        <v>0.56737588652482274</v>
      </c>
      <c r="AK81" s="102">
        <f t="shared" si="33"/>
        <v>0.45592705167173248</v>
      </c>
      <c r="AL81" s="105"/>
      <c r="AM81" s="102">
        <f t="shared" si="34"/>
        <v>1.939532230462065</v>
      </c>
      <c r="AN81" s="102">
        <f t="shared" si="35"/>
        <v>2.045209903121636</v>
      </c>
      <c r="AO81" s="102">
        <f t="shared" si="36"/>
        <v>1.820388349514563</v>
      </c>
      <c r="AP81" s="105"/>
      <c r="AQ81" s="102">
        <f t="shared" si="37"/>
        <v>1.4705882352941175</v>
      </c>
      <c r="AR81" s="102">
        <f t="shared" si="38"/>
        <v>1.3126491646778042</v>
      </c>
      <c r="AS81" s="102">
        <f t="shared" si="39"/>
        <v>1.6372795969773299</v>
      </c>
      <c r="AT81" s="105"/>
      <c r="AU81" s="102">
        <f t="shared" si="40"/>
        <v>1.1821974965229485</v>
      </c>
      <c r="AV81" s="102">
        <f t="shared" si="41"/>
        <v>1.3333333333333335</v>
      </c>
      <c r="AW81" s="102">
        <f t="shared" si="42"/>
        <v>1.0174418604651163</v>
      </c>
      <c r="AX81" s="105"/>
      <c r="AY81" s="102">
        <f t="shared" si="43"/>
        <v>1.948051948051948</v>
      </c>
      <c r="AZ81" s="102">
        <f t="shared" si="44"/>
        <v>2.0920502092050208</v>
      </c>
      <c r="BA81" s="102">
        <f t="shared" si="45"/>
        <v>1.7937219730941705</v>
      </c>
      <c r="BB81" s="142"/>
      <c r="BC81" s="102">
        <f t="shared" si="46"/>
        <v>1.6499282639885222</v>
      </c>
      <c r="BD81" s="102">
        <f t="shared" si="47"/>
        <v>1.6853932584269662</v>
      </c>
      <c r="BE81" s="102">
        <f t="shared" si="48"/>
        <v>1.6129032258064515</v>
      </c>
    </row>
    <row r="82" spans="1:60" ht="15" customHeight="1" x14ac:dyDescent="0.2">
      <c r="A82" s="107" t="s">
        <v>102</v>
      </c>
      <c r="B82" s="261">
        <v>28</v>
      </c>
      <c r="C82" s="261">
        <v>16</v>
      </c>
      <c r="D82" s="261">
        <v>12</v>
      </c>
      <c r="E82" s="261"/>
      <c r="F82" s="261">
        <v>0</v>
      </c>
      <c r="G82" s="261">
        <v>0</v>
      </c>
      <c r="H82" s="261">
        <v>0</v>
      </c>
      <c r="I82" s="261"/>
      <c r="J82" s="261">
        <v>9</v>
      </c>
      <c r="K82" s="261">
        <v>5</v>
      </c>
      <c r="L82" s="261">
        <v>4</v>
      </c>
      <c r="M82" s="261"/>
      <c r="N82" s="261">
        <v>6</v>
      </c>
      <c r="O82" s="261">
        <v>1</v>
      </c>
      <c r="P82" s="261">
        <v>5</v>
      </c>
      <c r="Q82" s="261"/>
      <c r="R82" s="261">
        <v>9</v>
      </c>
      <c r="S82" s="261">
        <v>6</v>
      </c>
      <c r="T82" s="261">
        <v>3</v>
      </c>
      <c r="U82" s="261"/>
      <c r="V82" s="261">
        <v>4</v>
      </c>
      <c r="W82" s="261">
        <v>4</v>
      </c>
      <c r="X82" s="261">
        <v>0</v>
      </c>
      <c r="Y82" s="261"/>
      <c r="Z82" s="261">
        <v>0</v>
      </c>
      <c r="AA82" s="261">
        <v>0</v>
      </c>
      <c r="AB82" s="261">
        <v>0</v>
      </c>
      <c r="AD82" s="107" t="s">
        <v>102</v>
      </c>
      <c r="AE82" s="102">
        <f>+B82/(B39+B82+B130)*100</f>
        <v>0.10613296944886666</v>
      </c>
      <c r="AF82" s="102">
        <f>+C82/(C39+C82+C130)*100</f>
        <v>0.11723329425556857</v>
      </c>
      <c r="AG82" s="102">
        <f>+D82/(D39+D82+D130)*100</f>
        <v>9.4235903879378038E-2</v>
      </c>
      <c r="AH82" s="142"/>
      <c r="AI82" s="102">
        <f>+F82/(F39+F82+F130)*100</f>
        <v>0</v>
      </c>
      <c r="AJ82" s="102">
        <f>+G82/(G39+G82+G130)*100</f>
        <v>0</v>
      </c>
      <c r="AK82" s="102">
        <f>+H82/(H39+H82+H130)*100</f>
        <v>0</v>
      </c>
      <c r="AL82" s="105"/>
      <c r="AM82" s="102">
        <f>+J82/(J39+J82+J130)*100</f>
        <v>0.17953321364452424</v>
      </c>
      <c r="AN82" s="102">
        <f>+K82/(K39+K82+K130)*100</f>
        <v>0.19342359767891684</v>
      </c>
      <c r="AO82" s="102">
        <f>+L82/(L39+L82+L130)*100</f>
        <v>0.16474464579901155</v>
      </c>
      <c r="AP82" s="105"/>
      <c r="AQ82" s="102">
        <f>+N82/(N39+N82+N130)*100</f>
        <v>0.12663571127057829</v>
      </c>
      <c r="AR82" s="102">
        <f>+O82/(O39+O82+O130)*100</f>
        <v>4.0899795501022497E-2</v>
      </c>
      <c r="AS82" s="102">
        <f>+P82/(P39+P82+P130)*100</f>
        <v>0.21805494984736151</v>
      </c>
      <c r="AT82" s="105"/>
      <c r="AU82" s="102">
        <f>+R82/(R39+R82+R130)*100</f>
        <v>0.22404779686333084</v>
      </c>
      <c r="AV82" s="102">
        <f>+S82/(S39+S82+S130)*100</f>
        <v>0.290838584585555</v>
      </c>
      <c r="AW82" s="102">
        <f>+T82/(T39+T82+T130)*100</f>
        <v>0.15353121801432956</v>
      </c>
      <c r="AX82" s="105"/>
      <c r="AY82" s="102">
        <f>+V82/(V39+V82+V130)*100</f>
        <v>9.6315916205152896E-2</v>
      </c>
      <c r="AZ82" s="102">
        <f>+W82/(W39+W82+W130)*100</f>
        <v>0.18613308515588647</v>
      </c>
      <c r="BA82" s="102">
        <f>+X82/(X39+X82+X130)*100</f>
        <v>0</v>
      </c>
      <c r="BB82" s="142"/>
      <c r="BC82" s="102">
        <f>+Z82/(Z39+Z82+Z130)*100</f>
        <v>0</v>
      </c>
      <c r="BD82" s="102">
        <f>+AA82/(AA39+AA82+AA130)*100</f>
        <v>0</v>
      </c>
      <c r="BE82" s="102">
        <f>+AB82/(AB39+AB82+AB130)*100</f>
        <v>0</v>
      </c>
    </row>
    <row r="83" spans="1:60" ht="15" customHeight="1" x14ac:dyDescent="0.2">
      <c r="A83" s="107" t="s">
        <v>103</v>
      </c>
      <c r="B83" s="261">
        <v>257</v>
      </c>
      <c r="C83" s="261">
        <v>122</v>
      </c>
      <c r="D83" s="261">
        <v>135</v>
      </c>
      <c r="E83" s="261"/>
      <c r="F83" s="261">
        <v>0</v>
      </c>
      <c r="G83" s="261">
        <v>0</v>
      </c>
      <c r="H83" s="261">
        <v>0</v>
      </c>
      <c r="I83" s="261"/>
      <c r="J83" s="261">
        <v>97</v>
      </c>
      <c r="K83" s="261">
        <v>43</v>
      </c>
      <c r="L83" s="261">
        <v>54</v>
      </c>
      <c r="M83" s="261"/>
      <c r="N83" s="261">
        <v>40</v>
      </c>
      <c r="O83" s="261">
        <v>23</v>
      </c>
      <c r="P83" s="261">
        <v>17</v>
      </c>
      <c r="Q83" s="261"/>
      <c r="R83" s="261">
        <v>59</v>
      </c>
      <c r="S83" s="261">
        <v>24</v>
      </c>
      <c r="T83" s="261">
        <v>35</v>
      </c>
      <c r="U83" s="261"/>
      <c r="V83" s="261">
        <v>42</v>
      </c>
      <c r="W83" s="261">
        <v>20</v>
      </c>
      <c r="X83" s="261">
        <v>22</v>
      </c>
      <c r="Y83" s="261"/>
      <c r="Z83" s="261">
        <v>19</v>
      </c>
      <c r="AA83" s="261">
        <v>12</v>
      </c>
      <c r="AB83" s="261">
        <v>7</v>
      </c>
      <c r="AD83" s="107" t="s">
        <v>103</v>
      </c>
      <c r="AE83" s="102">
        <f t="shared" ref="AE83:AF85" si="49">+B83/(B39+B83+B130)*100</f>
        <v>0.96576603660140548</v>
      </c>
      <c r="AF83" s="102">
        <f t="shared" si="49"/>
        <v>0.88701468663661476</v>
      </c>
      <c r="AG83" s="102">
        <f t="shared" ref="AG83:AG85" si="50">+D83/(D39+D83+D130)*100</f>
        <v>1.0500116667962978</v>
      </c>
      <c r="AH83" s="142"/>
      <c r="AI83" s="102">
        <f t="shared" ref="AI83:AK85" si="51">+F83/(F39+F83+F130)*100</f>
        <v>0</v>
      </c>
      <c r="AJ83" s="102">
        <f t="shared" si="51"/>
        <v>0</v>
      </c>
      <c r="AK83" s="102">
        <f t="shared" si="51"/>
        <v>0</v>
      </c>
      <c r="AL83" s="105"/>
      <c r="AM83" s="102">
        <f t="shared" ref="AM83:AO85" si="52">+J83/(J39+J83+J130)*100</f>
        <v>1.901587923936483</v>
      </c>
      <c r="AN83" s="102">
        <f t="shared" si="52"/>
        <v>1.639344262295082</v>
      </c>
      <c r="AO83" s="102">
        <f t="shared" si="52"/>
        <v>2.1791767554479415</v>
      </c>
      <c r="AP83" s="105"/>
      <c r="AQ83" s="102">
        <f t="shared" ref="AQ83:AS85" si="53">+N83/(N39+N83+N130)*100</f>
        <v>0.83822296730930423</v>
      </c>
      <c r="AR83" s="102">
        <f t="shared" si="53"/>
        <v>0.93230644507498983</v>
      </c>
      <c r="AS83" s="102">
        <f t="shared" si="53"/>
        <v>0.73752711496746204</v>
      </c>
      <c r="AT83" s="105"/>
      <c r="AU83" s="102">
        <f t="shared" ref="AU83:AW85" si="54">+R83/(R39+R83+R130)*100</f>
        <v>1.4507007622326038</v>
      </c>
      <c r="AV83" s="102">
        <f t="shared" si="54"/>
        <v>1.1532916866890917</v>
      </c>
      <c r="AW83" s="102">
        <f t="shared" si="54"/>
        <v>1.7623363544813697</v>
      </c>
      <c r="AX83" s="105"/>
      <c r="AY83" s="102">
        <f t="shared" ref="AY83:BA85" si="55">+V83/(V39+V83+V130)*100</f>
        <v>1.0021474588403723</v>
      </c>
      <c r="AZ83" s="102">
        <f t="shared" si="55"/>
        <v>0.92378752886836024</v>
      </c>
      <c r="BA83" s="102">
        <f t="shared" si="55"/>
        <v>1.0858835143139189</v>
      </c>
      <c r="BB83" s="142"/>
      <c r="BC83" s="102">
        <f t="shared" ref="BC83:BE85" si="56">+Z83/(Z39+Z83+Z130)*100</f>
        <v>0.45739046701974001</v>
      </c>
      <c r="BD83" s="102">
        <f t="shared" si="56"/>
        <v>0.54919908466819223</v>
      </c>
      <c r="BE83" s="102">
        <f t="shared" si="56"/>
        <v>0.35551041137633316</v>
      </c>
    </row>
    <row r="84" spans="1:60" ht="15" customHeight="1" x14ac:dyDescent="0.2">
      <c r="A84" s="107" t="s">
        <v>104</v>
      </c>
      <c r="B84" s="261">
        <v>366</v>
      </c>
      <c r="C84" s="261">
        <v>198</v>
      </c>
      <c r="D84" s="261">
        <v>168</v>
      </c>
      <c r="E84" s="261"/>
      <c r="F84" s="261">
        <v>0</v>
      </c>
      <c r="G84" s="261">
        <v>0</v>
      </c>
      <c r="H84" s="261">
        <v>0</v>
      </c>
      <c r="I84" s="261"/>
      <c r="J84" s="261">
        <v>123</v>
      </c>
      <c r="K84" s="261">
        <v>67</v>
      </c>
      <c r="L84" s="261">
        <v>56</v>
      </c>
      <c r="M84" s="261"/>
      <c r="N84" s="261">
        <v>48</v>
      </c>
      <c r="O84" s="261">
        <v>29</v>
      </c>
      <c r="P84" s="261">
        <v>19</v>
      </c>
      <c r="Q84" s="261"/>
      <c r="R84" s="261">
        <v>50</v>
      </c>
      <c r="S84" s="261">
        <v>25</v>
      </c>
      <c r="T84" s="261">
        <v>25</v>
      </c>
      <c r="U84" s="261"/>
      <c r="V84" s="261">
        <v>109</v>
      </c>
      <c r="W84" s="261">
        <v>54</v>
      </c>
      <c r="X84" s="261">
        <v>55</v>
      </c>
      <c r="Y84" s="261"/>
      <c r="Z84" s="261">
        <v>36</v>
      </c>
      <c r="AA84" s="261">
        <v>23</v>
      </c>
      <c r="AB84" s="261">
        <v>13</v>
      </c>
      <c r="AD84" s="107" t="s">
        <v>104</v>
      </c>
      <c r="AE84" s="102">
        <f t="shared" si="49"/>
        <v>1.7142054236335535</v>
      </c>
      <c r="AF84" s="102">
        <f t="shared" si="49"/>
        <v>1.8036072144288577</v>
      </c>
      <c r="AG84" s="102">
        <f t="shared" si="50"/>
        <v>1.6195893184228285</v>
      </c>
      <c r="AH84" s="142"/>
      <c r="AI84" s="102">
        <f t="shared" si="51"/>
        <v>0</v>
      </c>
      <c r="AJ84" s="102">
        <f t="shared" si="51"/>
        <v>0</v>
      </c>
      <c r="AK84" s="102">
        <f t="shared" si="51"/>
        <v>0</v>
      </c>
      <c r="AL84" s="105"/>
      <c r="AM84" s="102">
        <f t="shared" si="52"/>
        <v>3.0559006211180124</v>
      </c>
      <c r="AN84" s="102">
        <f t="shared" si="52"/>
        <v>3.2351521004345725</v>
      </c>
      <c r="AO84" s="102">
        <f t="shared" si="52"/>
        <v>2.8659160696008188</v>
      </c>
      <c r="AP84" s="105"/>
      <c r="AQ84" s="102">
        <f t="shared" si="53"/>
        <v>1.2715231788079471</v>
      </c>
      <c r="AR84" s="102">
        <f t="shared" si="53"/>
        <v>1.5033696215655781</v>
      </c>
      <c r="AS84" s="102">
        <f t="shared" si="53"/>
        <v>1.029252437703142</v>
      </c>
      <c r="AT84" s="105"/>
      <c r="AU84" s="102">
        <f t="shared" si="54"/>
        <v>1.4396775122372589</v>
      </c>
      <c r="AV84" s="102">
        <f t="shared" si="54"/>
        <v>1.3850415512465373</v>
      </c>
      <c r="AW84" s="102">
        <f t="shared" si="54"/>
        <v>1.4988009592326139</v>
      </c>
      <c r="AX84" s="105"/>
      <c r="AY84" s="102">
        <f t="shared" si="55"/>
        <v>3.1889994148624932</v>
      </c>
      <c r="AZ84" s="102">
        <f t="shared" si="55"/>
        <v>3.0354131534569984</v>
      </c>
      <c r="BA84" s="102">
        <f t="shared" si="55"/>
        <v>3.3557046979865772</v>
      </c>
      <c r="BB84" s="142"/>
      <c r="BC84" s="102">
        <f t="shared" si="56"/>
        <v>1.0459035444509006</v>
      </c>
      <c r="BD84" s="102">
        <f t="shared" si="56"/>
        <v>1.3053348467650396</v>
      </c>
      <c r="BE84" s="102">
        <f t="shared" si="56"/>
        <v>0.77380952380952384</v>
      </c>
    </row>
    <row r="85" spans="1:60" ht="15" customHeight="1" thickBot="1" x14ac:dyDescent="0.25">
      <c r="A85" s="122" t="s">
        <v>105</v>
      </c>
      <c r="B85" s="261">
        <v>143</v>
      </c>
      <c r="C85" s="261">
        <v>81</v>
      </c>
      <c r="D85" s="261">
        <v>62</v>
      </c>
      <c r="E85" s="261"/>
      <c r="F85" s="261">
        <v>0</v>
      </c>
      <c r="G85" s="261">
        <v>0</v>
      </c>
      <c r="H85" s="261">
        <v>0</v>
      </c>
      <c r="I85" s="261"/>
      <c r="J85" s="261">
        <v>37</v>
      </c>
      <c r="K85" s="261">
        <v>21</v>
      </c>
      <c r="L85" s="261">
        <v>16</v>
      </c>
      <c r="M85" s="261"/>
      <c r="N85" s="261">
        <v>33</v>
      </c>
      <c r="O85" s="261">
        <v>25</v>
      </c>
      <c r="P85" s="261">
        <v>8</v>
      </c>
      <c r="Q85" s="261"/>
      <c r="R85" s="261">
        <v>24</v>
      </c>
      <c r="S85" s="261">
        <v>12</v>
      </c>
      <c r="T85" s="261">
        <v>12</v>
      </c>
      <c r="U85" s="261"/>
      <c r="V85" s="261">
        <v>35</v>
      </c>
      <c r="W85" s="261">
        <v>15</v>
      </c>
      <c r="X85" s="261">
        <v>20</v>
      </c>
      <c r="Y85" s="261"/>
      <c r="Z85" s="261">
        <v>14</v>
      </c>
      <c r="AA85" s="261">
        <v>8</v>
      </c>
      <c r="AB85" s="261">
        <v>6</v>
      </c>
      <c r="AD85" s="122" t="s">
        <v>105</v>
      </c>
      <c r="AE85" s="104">
        <f t="shared" si="49"/>
        <v>3.7572254335260116</v>
      </c>
      <c r="AF85" s="104">
        <f t="shared" si="49"/>
        <v>4.0785498489425986</v>
      </c>
      <c r="AG85" s="104">
        <f t="shared" si="50"/>
        <v>3.4065934065934065</v>
      </c>
      <c r="AH85" s="155"/>
      <c r="AI85" s="104">
        <f t="shared" si="51"/>
        <v>0</v>
      </c>
      <c r="AJ85" s="104">
        <f t="shared" si="51"/>
        <v>0</v>
      </c>
      <c r="AK85" s="104">
        <f t="shared" si="51"/>
        <v>0</v>
      </c>
      <c r="AL85" s="100"/>
      <c r="AM85" s="104">
        <f t="shared" si="52"/>
        <v>4.5066991473812417</v>
      </c>
      <c r="AN85" s="104">
        <f t="shared" si="52"/>
        <v>4.8611111111111116</v>
      </c>
      <c r="AO85" s="104">
        <f t="shared" si="52"/>
        <v>4.1131105398457581</v>
      </c>
      <c r="AP85" s="100"/>
      <c r="AQ85" s="104">
        <f t="shared" si="53"/>
        <v>5.1886792452830193</v>
      </c>
      <c r="AR85" s="104">
        <f t="shared" si="53"/>
        <v>7.6452599388379197</v>
      </c>
      <c r="AS85" s="104">
        <f t="shared" si="53"/>
        <v>2.5889967637540456</v>
      </c>
      <c r="AT85" s="100"/>
      <c r="AU85" s="104">
        <f t="shared" si="54"/>
        <v>3.8034865293185423</v>
      </c>
      <c r="AV85" s="104">
        <f t="shared" si="54"/>
        <v>3.5714285714285712</v>
      </c>
      <c r="AW85" s="104">
        <f t="shared" si="54"/>
        <v>4.0677966101694913</v>
      </c>
      <c r="AX85" s="100"/>
      <c r="AY85" s="104">
        <f t="shared" si="55"/>
        <v>6.2166962699822381</v>
      </c>
      <c r="AZ85" s="104">
        <f t="shared" si="55"/>
        <v>5.3003533568904597</v>
      </c>
      <c r="BA85" s="104">
        <f t="shared" si="55"/>
        <v>7.1428571428571423</v>
      </c>
      <c r="BB85" s="155"/>
      <c r="BC85" s="104">
        <f t="shared" si="56"/>
        <v>2.7131782945736433</v>
      </c>
      <c r="BD85" s="104">
        <f t="shared" si="56"/>
        <v>2.9850746268656714</v>
      </c>
      <c r="BE85" s="104">
        <f t="shared" si="56"/>
        <v>2.4193548387096775</v>
      </c>
    </row>
    <row r="86" spans="1:60" ht="15" customHeight="1" x14ac:dyDescent="0.2">
      <c r="A86" s="388" t="s">
        <v>238</v>
      </c>
      <c r="B86" s="388"/>
      <c r="C86" s="388"/>
      <c r="D86" s="388"/>
      <c r="E86" s="388"/>
      <c r="F86" s="388"/>
      <c r="G86" s="388"/>
      <c r="H86" s="388"/>
      <c r="I86" s="388"/>
      <c r="J86" s="388"/>
      <c r="K86" s="388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D86" s="388" t="s">
        <v>238</v>
      </c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  <c r="AS86" s="388"/>
      <c r="AT86" s="388"/>
      <c r="AU86" s="388"/>
      <c r="AV86" s="388"/>
      <c r="AW86" s="388"/>
      <c r="AX86" s="388"/>
      <c r="AY86" s="388"/>
      <c r="AZ86" s="388"/>
      <c r="BA86" s="388"/>
      <c r="BB86" s="388"/>
      <c r="BC86" s="388"/>
      <c r="BD86" s="388"/>
      <c r="BE86" s="388"/>
    </row>
    <row r="87" spans="1:60" ht="15" customHeight="1" x14ac:dyDescent="0.2">
      <c r="A87" s="389" t="s">
        <v>224</v>
      </c>
      <c r="B87" s="389"/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D87" s="389" t="s">
        <v>224</v>
      </c>
      <c r="AE87" s="389"/>
      <c r="AF87" s="389"/>
      <c r="AG87" s="389"/>
      <c r="AH87" s="389"/>
      <c r="AI87" s="389"/>
      <c r="AJ87" s="389"/>
      <c r="AK87" s="389"/>
      <c r="AL87" s="389"/>
      <c r="AM87" s="389"/>
      <c r="AN87" s="389"/>
      <c r="AO87" s="389"/>
      <c r="AP87" s="389"/>
      <c r="AQ87" s="389"/>
      <c r="AR87" s="389"/>
      <c r="AS87" s="389"/>
      <c r="AT87" s="389"/>
      <c r="AU87" s="389"/>
      <c r="AV87" s="389"/>
      <c r="AW87" s="389"/>
      <c r="AX87" s="389"/>
      <c r="AY87" s="389"/>
      <c r="AZ87" s="389"/>
      <c r="BA87" s="389"/>
      <c r="BB87" s="389"/>
      <c r="BC87" s="389"/>
      <c r="BD87" s="389"/>
      <c r="BE87" s="389"/>
    </row>
    <row r="91" spans="1:60" ht="15" customHeight="1" x14ac:dyDescent="0.2">
      <c r="A91" s="396"/>
      <c r="B91" s="396"/>
      <c r="C91" s="396"/>
      <c r="D91" s="396"/>
      <c r="E91" s="396"/>
      <c r="F91" s="396"/>
      <c r="G91" s="396"/>
      <c r="H91" s="396"/>
      <c r="I91" s="396"/>
      <c r="J91" s="396"/>
      <c r="K91" s="396"/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Z91" s="29"/>
      <c r="AA91" s="372" t="s">
        <v>317</v>
      </c>
      <c r="AB91" s="372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</row>
    <row r="92" spans="1:60" ht="15" customHeight="1" x14ac:dyDescent="0.2">
      <c r="Z92" s="30"/>
      <c r="AA92" s="372"/>
      <c r="AB92" s="372"/>
      <c r="BF92" s="29"/>
      <c r="BG92" s="372" t="s">
        <v>317</v>
      </c>
      <c r="BH92" s="372"/>
    </row>
    <row r="93" spans="1:60" ht="15" customHeight="1" x14ac:dyDescent="0.2">
      <c r="BF93" s="30"/>
      <c r="BG93" s="372"/>
      <c r="BH93" s="372"/>
    </row>
    <row r="94" spans="1:60" ht="15" customHeight="1" x14ac:dyDescent="0.2">
      <c r="A94" s="394" t="s">
        <v>248</v>
      </c>
      <c r="B94" s="394"/>
      <c r="C94" s="394"/>
      <c r="D94" s="394"/>
      <c r="E94" s="394"/>
      <c r="F94" s="394"/>
      <c r="G94" s="394"/>
      <c r="H94" s="394"/>
      <c r="I94" s="394"/>
      <c r="J94" s="394"/>
      <c r="K94" s="394"/>
      <c r="L94" s="394"/>
      <c r="M94" s="394"/>
      <c r="N94" s="394"/>
      <c r="O94" s="394"/>
      <c r="P94" s="394"/>
      <c r="Q94" s="394"/>
      <c r="R94" s="394"/>
      <c r="S94" s="394"/>
      <c r="T94" s="394"/>
      <c r="U94" s="394"/>
      <c r="V94" s="394"/>
      <c r="W94" s="394"/>
      <c r="X94" s="394"/>
      <c r="Y94" s="394"/>
      <c r="Z94" s="394"/>
      <c r="AA94" s="394"/>
      <c r="AB94" s="394"/>
      <c r="AD94" s="394" t="s">
        <v>249</v>
      </c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X94" s="394"/>
      <c r="AY94" s="394"/>
      <c r="AZ94" s="394"/>
      <c r="BA94" s="394"/>
      <c r="BB94" s="394"/>
      <c r="BC94" s="394"/>
      <c r="BD94" s="394"/>
      <c r="BE94" s="394"/>
      <c r="BF94" s="101"/>
    </row>
    <row r="95" spans="1:60" ht="15" customHeight="1" x14ac:dyDescent="0.2">
      <c r="A95" s="393" t="s">
        <v>78</v>
      </c>
      <c r="B95" s="393"/>
      <c r="C95" s="393"/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D95" s="393" t="s">
        <v>108</v>
      </c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U95" s="393"/>
      <c r="AV95" s="393"/>
      <c r="AW95" s="393"/>
      <c r="AX95" s="393"/>
      <c r="AY95" s="393"/>
      <c r="AZ95" s="393"/>
      <c r="BA95" s="393"/>
      <c r="BB95" s="393"/>
      <c r="BC95" s="393"/>
      <c r="BD95" s="393"/>
      <c r="BE95" s="393"/>
    </row>
    <row r="96" spans="1:60" ht="15" customHeight="1" x14ac:dyDescent="0.2">
      <c r="A96" s="384" t="s">
        <v>236</v>
      </c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  <c r="AA96" s="384"/>
      <c r="AB96" s="384"/>
      <c r="AD96" s="384" t="s">
        <v>236</v>
      </c>
      <c r="AE96" s="384"/>
      <c r="AF96" s="384"/>
      <c r="AG96" s="384"/>
      <c r="AH96" s="384"/>
      <c r="AI96" s="384"/>
      <c r="AJ96" s="384"/>
      <c r="AK96" s="384"/>
      <c r="AL96" s="384"/>
      <c r="AM96" s="384"/>
      <c r="AN96" s="384"/>
      <c r="AO96" s="384"/>
      <c r="AP96" s="384"/>
      <c r="AQ96" s="384"/>
      <c r="AR96" s="384"/>
      <c r="AS96" s="384"/>
      <c r="AT96" s="384"/>
      <c r="AU96" s="384"/>
      <c r="AV96" s="384"/>
      <c r="AW96" s="384"/>
      <c r="AX96" s="384"/>
      <c r="AY96" s="384"/>
      <c r="AZ96" s="384"/>
      <c r="BA96" s="384"/>
      <c r="BB96" s="384"/>
      <c r="BC96" s="384"/>
      <c r="BD96" s="384"/>
      <c r="BE96" s="384"/>
    </row>
    <row r="97" spans="1:58" ht="15" customHeight="1" x14ac:dyDescent="0.2">
      <c r="A97" s="384" t="s">
        <v>246</v>
      </c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D97" s="384" t="s">
        <v>246</v>
      </c>
      <c r="AE97" s="384"/>
      <c r="AF97" s="384"/>
      <c r="AG97" s="384"/>
      <c r="AH97" s="384"/>
      <c r="AI97" s="384"/>
      <c r="AJ97" s="384"/>
      <c r="AK97" s="384"/>
      <c r="AL97" s="384"/>
      <c r="AM97" s="384"/>
      <c r="AN97" s="384"/>
      <c r="AO97" s="384"/>
      <c r="AP97" s="384"/>
      <c r="AQ97" s="384"/>
      <c r="AR97" s="384"/>
      <c r="AS97" s="384"/>
      <c r="AT97" s="384"/>
      <c r="AU97" s="384"/>
      <c r="AV97" s="384"/>
      <c r="AW97" s="384"/>
      <c r="AX97" s="384"/>
      <c r="AY97" s="384"/>
      <c r="AZ97" s="384"/>
      <c r="BA97" s="384"/>
      <c r="BB97" s="384"/>
      <c r="BC97" s="384"/>
      <c r="BD97" s="384"/>
      <c r="BE97" s="384"/>
      <c r="BF97" s="101"/>
    </row>
    <row r="98" spans="1:58" ht="15" customHeight="1" x14ac:dyDescent="0.2">
      <c r="A98" s="384" t="s">
        <v>230</v>
      </c>
      <c r="B98" s="384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D98" s="384" t="s">
        <v>230</v>
      </c>
      <c r="AE98" s="384"/>
      <c r="AF98" s="384"/>
      <c r="AG98" s="384"/>
      <c r="AH98" s="384"/>
      <c r="AI98" s="384"/>
      <c r="AJ98" s="384"/>
      <c r="AK98" s="384"/>
      <c r="AL98" s="384"/>
      <c r="AM98" s="384"/>
      <c r="AN98" s="384"/>
      <c r="AO98" s="384"/>
      <c r="AP98" s="384"/>
      <c r="AQ98" s="384"/>
      <c r="AR98" s="384"/>
      <c r="AS98" s="384"/>
      <c r="AT98" s="384"/>
      <c r="AU98" s="384"/>
      <c r="AV98" s="384"/>
      <c r="AW98" s="384"/>
      <c r="AX98" s="384"/>
      <c r="AY98" s="384"/>
      <c r="AZ98" s="384"/>
      <c r="BA98" s="384"/>
      <c r="BB98" s="384"/>
      <c r="BC98" s="384"/>
      <c r="BD98" s="384"/>
      <c r="BE98" s="384"/>
      <c r="BF98" s="101"/>
    </row>
    <row r="99" spans="1:58" ht="15" customHeight="1" x14ac:dyDescent="0.2">
      <c r="A99" s="384" t="s">
        <v>481</v>
      </c>
      <c r="B99" s="384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D99" s="384" t="s">
        <v>481</v>
      </c>
      <c r="AE99" s="384"/>
      <c r="AF99" s="384"/>
      <c r="AG99" s="384"/>
      <c r="AH99" s="384"/>
      <c r="AI99" s="384"/>
      <c r="AJ99" s="384"/>
      <c r="AK99" s="384"/>
      <c r="AL99" s="384"/>
      <c r="AM99" s="384"/>
      <c r="AN99" s="384"/>
      <c r="AO99" s="384"/>
      <c r="AP99" s="384"/>
      <c r="AQ99" s="384"/>
      <c r="AR99" s="384"/>
      <c r="AS99" s="384"/>
      <c r="AT99" s="384"/>
      <c r="AU99" s="384"/>
      <c r="AV99" s="384"/>
      <c r="AW99" s="384"/>
      <c r="AX99" s="384"/>
      <c r="AY99" s="384"/>
      <c r="AZ99" s="384"/>
      <c r="BA99" s="384"/>
      <c r="BB99" s="384"/>
      <c r="BC99" s="384"/>
      <c r="BD99" s="384"/>
      <c r="BE99" s="384"/>
      <c r="BF99" s="101"/>
    </row>
    <row r="100" spans="1:58" ht="15" customHeight="1" thickBot="1" x14ac:dyDescent="0.25">
      <c r="A100" s="99"/>
      <c r="B100" s="141"/>
      <c r="C100" s="99"/>
      <c r="D100" s="99"/>
      <c r="E100" s="99"/>
      <c r="F100" s="100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D100" s="99"/>
      <c r="AE100" s="141"/>
      <c r="AF100" s="99"/>
      <c r="AG100" s="99"/>
      <c r="AH100" s="99"/>
      <c r="AI100" s="100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101"/>
    </row>
    <row r="101" spans="1:58" ht="15" customHeight="1" x14ac:dyDescent="0.2">
      <c r="A101" s="391" t="s">
        <v>242</v>
      </c>
      <c r="B101" s="385" t="s">
        <v>19</v>
      </c>
      <c r="C101" s="385" t="s">
        <v>243</v>
      </c>
      <c r="D101" s="385"/>
      <c r="E101" s="108"/>
      <c r="F101" s="385" t="s">
        <v>64</v>
      </c>
      <c r="G101" s="385"/>
      <c r="H101" s="385"/>
      <c r="I101" s="108"/>
      <c r="J101" s="385" t="s">
        <v>65</v>
      </c>
      <c r="K101" s="385"/>
      <c r="L101" s="385"/>
      <c r="M101" s="108"/>
      <c r="N101" s="385" t="s">
        <v>66</v>
      </c>
      <c r="O101" s="385"/>
      <c r="P101" s="385"/>
      <c r="Q101" s="108"/>
      <c r="R101" s="385" t="s">
        <v>67</v>
      </c>
      <c r="S101" s="385"/>
      <c r="T101" s="385"/>
      <c r="U101" s="108"/>
      <c r="V101" s="385" t="s">
        <v>68</v>
      </c>
      <c r="W101" s="385"/>
      <c r="X101" s="385"/>
      <c r="Y101" s="108"/>
      <c r="Z101" s="385" t="s">
        <v>69</v>
      </c>
      <c r="AA101" s="385"/>
      <c r="AB101" s="385"/>
      <c r="AD101" s="391" t="s">
        <v>242</v>
      </c>
      <c r="AE101" s="385" t="s">
        <v>19</v>
      </c>
      <c r="AF101" s="385" t="s">
        <v>243</v>
      </c>
      <c r="AG101" s="385"/>
      <c r="AH101" s="108"/>
      <c r="AI101" s="385" t="s">
        <v>64</v>
      </c>
      <c r="AJ101" s="385"/>
      <c r="AK101" s="385"/>
      <c r="AL101" s="108"/>
      <c r="AM101" s="385" t="s">
        <v>65</v>
      </c>
      <c r="AN101" s="385"/>
      <c r="AO101" s="385"/>
      <c r="AP101" s="108"/>
      <c r="AQ101" s="385" t="s">
        <v>66</v>
      </c>
      <c r="AR101" s="385"/>
      <c r="AS101" s="385"/>
      <c r="AT101" s="108"/>
      <c r="AU101" s="385" t="s">
        <v>67</v>
      </c>
      <c r="AV101" s="385"/>
      <c r="AW101" s="385"/>
      <c r="AX101" s="108"/>
      <c r="AY101" s="385" t="s">
        <v>68</v>
      </c>
      <c r="AZ101" s="385"/>
      <c r="BA101" s="385"/>
      <c r="BB101" s="108"/>
      <c r="BC101" s="385" t="s">
        <v>69</v>
      </c>
      <c r="BD101" s="385"/>
      <c r="BE101" s="385"/>
      <c r="BF101" s="101"/>
    </row>
    <row r="102" spans="1:58" ht="15" customHeight="1" thickBot="1" x14ac:dyDescent="0.25">
      <c r="A102" s="392"/>
      <c r="B102" s="109" t="s">
        <v>70</v>
      </c>
      <c r="C102" s="109" t="s">
        <v>71</v>
      </c>
      <c r="D102" s="109" t="s">
        <v>72</v>
      </c>
      <c r="E102" s="110"/>
      <c r="F102" s="109" t="s">
        <v>70</v>
      </c>
      <c r="G102" s="109" t="s">
        <v>71</v>
      </c>
      <c r="H102" s="109" t="s">
        <v>72</v>
      </c>
      <c r="I102" s="110"/>
      <c r="J102" s="109" t="s">
        <v>70</v>
      </c>
      <c r="K102" s="109" t="s">
        <v>71</v>
      </c>
      <c r="L102" s="109" t="s">
        <v>72</v>
      </c>
      <c r="M102" s="110"/>
      <c r="N102" s="109" t="s">
        <v>70</v>
      </c>
      <c r="O102" s="109" t="s">
        <v>71</v>
      </c>
      <c r="P102" s="109" t="s">
        <v>72</v>
      </c>
      <c r="Q102" s="110"/>
      <c r="R102" s="109" t="s">
        <v>70</v>
      </c>
      <c r="S102" s="109" t="s">
        <v>71</v>
      </c>
      <c r="T102" s="109" t="s">
        <v>72</v>
      </c>
      <c r="U102" s="110"/>
      <c r="V102" s="109" t="s">
        <v>70</v>
      </c>
      <c r="W102" s="109" t="s">
        <v>71</v>
      </c>
      <c r="X102" s="109" t="s">
        <v>72</v>
      </c>
      <c r="Y102" s="110"/>
      <c r="Z102" s="109" t="s">
        <v>70</v>
      </c>
      <c r="AA102" s="109" t="s">
        <v>71</v>
      </c>
      <c r="AB102" s="109" t="s">
        <v>72</v>
      </c>
      <c r="AD102" s="392"/>
      <c r="AE102" s="109" t="s">
        <v>70</v>
      </c>
      <c r="AF102" s="109" t="s">
        <v>71</v>
      </c>
      <c r="AG102" s="109" t="s">
        <v>72</v>
      </c>
      <c r="AH102" s="110"/>
      <c r="AI102" s="109" t="s">
        <v>70</v>
      </c>
      <c r="AJ102" s="109" t="s">
        <v>71</v>
      </c>
      <c r="AK102" s="109" t="s">
        <v>72</v>
      </c>
      <c r="AL102" s="110"/>
      <c r="AM102" s="109" t="s">
        <v>70</v>
      </c>
      <c r="AN102" s="109" t="s">
        <v>71</v>
      </c>
      <c r="AO102" s="109" t="s">
        <v>72</v>
      </c>
      <c r="AP102" s="110"/>
      <c r="AQ102" s="109" t="s">
        <v>70</v>
      </c>
      <c r="AR102" s="109" t="s">
        <v>71</v>
      </c>
      <c r="AS102" s="109" t="s">
        <v>72</v>
      </c>
      <c r="AT102" s="110"/>
      <c r="AU102" s="109" t="s">
        <v>70</v>
      </c>
      <c r="AV102" s="109" t="s">
        <v>71</v>
      </c>
      <c r="AW102" s="109" t="s">
        <v>72</v>
      </c>
      <c r="AX102" s="110"/>
      <c r="AY102" s="109" t="s">
        <v>70</v>
      </c>
      <c r="AZ102" s="109" t="s">
        <v>71</v>
      </c>
      <c r="BA102" s="109" t="s">
        <v>72</v>
      </c>
      <c r="BB102" s="110"/>
      <c r="BC102" s="109" t="s">
        <v>70</v>
      </c>
      <c r="BD102" s="109" t="s">
        <v>71</v>
      </c>
      <c r="BE102" s="109" t="s">
        <v>72</v>
      </c>
      <c r="BF102" s="101"/>
    </row>
    <row r="103" spans="1:58" ht="15" customHeight="1" x14ac:dyDescent="0.2">
      <c r="A103" s="103"/>
      <c r="B103" s="97"/>
      <c r="C103" s="97"/>
      <c r="D103" s="97"/>
      <c r="E103" s="98"/>
      <c r="F103" s="97"/>
      <c r="G103" s="97"/>
      <c r="H103" s="97"/>
      <c r="I103" s="98"/>
      <c r="J103" s="97"/>
      <c r="K103" s="97"/>
      <c r="L103" s="97"/>
      <c r="M103" s="98"/>
      <c r="N103" s="97"/>
      <c r="O103" s="97"/>
      <c r="P103" s="97"/>
      <c r="Q103" s="98"/>
      <c r="R103" s="97"/>
      <c r="S103" s="97"/>
      <c r="T103" s="97"/>
      <c r="U103" s="98"/>
      <c r="V103" s="97"/>
      <c r="W103" s="97"/>
      <c r="X103" s="97"/>
      <c r="Y103" s="98"/>
      <c r="Z103" s="97"/>
      <c r="AA103" s="97"/>
      <c r="AB103" s="97"/>
      <c r="AD103" s="103"/>
      <c r="AE103" s="97"/>
      <c r="AF103" s="97"/>
      <c r="AG103" s="97"/>
      <c r="AH103" s="98"/>
      <c r="AI103" s="97"/>
      <c r="AJ103" s="97"/>
      <c r="AK103" s="97"/>
      <c r="AL103" s="98"/>
      <c r="AM103" s="97"/>
      <c r="AN103" s="97"/>
      <c r="AO103" s="97"/>
      <c r="AP103" s="98"/>
      <c r="AQ103" s="97"/>
      <c r="AR103" s="97"/>
      <c r="AS103" s="97"/>
      <c r="AT103" s="98"/>
      <c r="AU103" s="97"/>
      <c r="AV103" s="97"/>
      <c r="AW103" s="97"/>
      <c r="AX103" s="98"/>
      <c r="AY103" s="97"/>
      <c r="AZ103" s="97"/>
      <c r="BA103" s="97"/>
      <c r="BB103" s="98"/>
      <c r="BC103" s="97"/>
      <c r="BD103" s="97"/>
      <c r="BE103" s="97"/>
      <c r="BF103" s="101"/>
    </row>
    <row r="104" spans="1:58" ht="15" customHeight="1" x14ac:dyDescent="0.25">
      <c r="A104" s="150" t="s">
        <v>244</v>
      </c>
      <c r="B104" s="152">
        <f>SUM(B106:B132)</f>
        <v>207</v>
      </c>
      <c r="C104" s="152">
        <f>SUM(C106:C132)</f>
        <v>105</v>
      </c>
      <c r="D104" s="152">
        <f>SUM(D106:D132)</f>
        <v>102</v>
      </c>
      <c r="E104" s="152"/>
      <c r="F104" s="152">
        <f>SUM(F106:F132)</f>
        <v>22</v>
      </c>
      <c r="G104" s="152">
        <f>SUM(G106:G132)</f>
        <v>11</v>
      </c>
      <c r="H104" s="152">
        <f>SUM(H106:H132)</f>
        <v>11</v>
      </c>
      <c r="I104" s="152"/>
      <c r="J104" s="152">
        <f>SUM(J106:J132)</f>
        <v>42</v>
      </c>
      <c r="K104" s="152">
        <f>SUM(K106:K132)</f>
        <v>19</v>
      </c>
      <c r="L104" s="152">
        <f>SUM(L106:L132)</f>
        <v>23</v>
      </c>
      <c r="M104" s="152"/>
      <c r="N104" s="152">
        <f>SUM(N106:N132)</f>
        <v>32</v>
      </c>
      <c r="O104" s="152">
        <f>SUM(O106:O132)</f>
        <v>17</v>
      </c>
      <c r="P104" s="152">
        <f>SUM(P106:P132)</f>
        <v>15</v>
      </c>
      <c r="Q104" s="152"/>
      <c r="R104" s="152">
        <f>SUM(R106:R132)</f>
        <v>47</v>
      </c>
      <c r="S104" s="152">
        <f>SUM(S106:S132)</f>
        <v>23</v>
      </c>
      <c r="T104" s="152">
        <f>SUM(T106:T132)</f>
        <v>24</v>
      </c>
      <c r="U104" s="152"/>
      <c r="V104" s="152">
        <f>SUM(V106:V132)</f>
        <v>19</v>
      </c>
      <c r="W104" s="152">
        <f>SUM(W106:W132)</f>
        <v>12</v>
      </c>
      <c r="X104" s="152">
        <f>SUM(X106:X132)</f>
        <v>7</v>
      </c>
      <c r="Y104" s="152"/>
      <c r="Z104" s="152">
        <f>SUM(Z106:Z132)</f>
        <v>45</v>
      </c>
      <c r="AA104" s="152">
        <f>SUM(AA106:AA132)</f>
        <v>23</v>
      </c>
      <c r="AB104" s="152">
        <f>SUM(AB106:AB132)</f>
        <v>22</v>
      </c>
      <c r="AD104" s="150" t="s">
        <v>244</v>
      </c>
      <c r="AE104" s="158">
        <f>+B104/(B57+B104+B13)*100</f>
        <v>4.4800540203615208E-2</v>
      </c>
      <c r="AF104" s="158">
        <f>+C104/(C57+C104+C13)*100</f>
        <v>4.4186526055321529E-2</v>
      </c>
      <c r="AG104" s="158">
        <f>+D104/(D57+D104+D13)*100</f>
        <v>4.5450697133486914E-2</v>
      </c>
      <c r="AH104" s="159"/>
      <c r="AI104" s="158">
        <f>+F104/(F57+F104+F13)*100</f>
        <v>3.0636401615373905E-2</v>
      </c>
      <c r="AJ104" s="158">
        <f>+G104/(G57+G104+G13)*100</f>
        <v>2.9822421038362478E-2</v>
      </c>
      <c r="AK104" s="158">
        <f>+H104/(H57+H104+H13)*100</f>
        <v>3.1496062992125984E-2</v>
      </c>
      <c r="AL104" s="159"/>
      <c r="AM104" s="158">
        <f>+J104/(J57+J104+J13)*100</f>
        <v>4.764876056497816E-2</v>
      </c>
      <c r="AN104" s="158">
        <f>+K104/(K57+K104+K13)*100</f>
        <v>4.1629236870357793E-2</v>
      </c>
      <c r="AO104" s="158">
        <f>+L104/(L57+L104+L13)*100</f>
        <v>5.4112554112554112E-2</v>
      </c>
      <c r="AP104" s="159"/>
      <c r="AQ104" s="158">
        <f>+N104/(N57+N104+N13)*100</f>
        <v>4.0333253507102436E-2</v>
      </c>
      <c r="AR104" s="158">
        <f>+O104/(O57+O104+O13)*100</f>
        <v>4.1827620992544841E-2</v>
      </c>
      <c r="AS104" s="158">
        <f>+P104/(P57+P104+P13)*100</f>
        <v>3.8763696506098823E-2</v>
      </c>
      <c r="AT104" s="159"/>
      <c r="AU104" s="158">
        <f>+R104/(R57+R104+R13)*100</f>
        <v>6.3884735625934483E-2</v>
      </c>
      <c r="AV104" s="158">
        <f>+S104/(S57+S104+S13)*100</f>
        <v>6.0614046646461986E-2</v>
      </c>
      <c r="AW104" s="158">
        <f>+T104/(T57+T104+T13)*100</f>
        <v>6.7368421052631577E-2</v>
      </c>
      <c r="AX104" s="159"/>
      <c r="AY104" s="158">
        <f>+V104/(V57+V104+V13)*100</f>
        <v>2.5462342535513268E-2</v>
      </c>
      <c r="AZ104" s="158">
        <f>+W104/(W57+W104+W13)*100</f>
        <v>3.1222355206327729E-2</v>
      </c>
      <c r="BA104" s="158">
        <f>+X104/(X57+X104+X13)*100</f>
        <v>1.9344497872105234E-2</v>
      </c>
      <c r="BB104" s="159"/>
      <c r="BC104" s="158">
        <f>+Z104/(Z57+Z104+Z13)*100</f>
        <v>6.0350839547234594E-2</v>
      </c>
      <c r="BD104" s="158">
        <f>+AA104/(AA57+AA104+AA13)*100</f>
        <v>6.0397573593130437E-2</v>
      </c>
      <c r="BE104" s="158">
        <f>+AB104/(AB57+AB104+AB13)*100</f>
        <v>6.0302058492996746E-2</v>
      </c>
      <c r="BF104" s="161"/>
    </row>
    <row r="105" spans="1:58" ht="15" customHeight="1" x14ac:dyDescent="0.2">
      <c r="A105" s="107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D105" s="107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01"/>
    </row>
    <row r="106" spans="1:58" ht="15" customHeight="1" x14ac:dyDescent="0.2">
      <c r="A106" s="107" t="s">
        <v>79</v>
      </c>
      <c r="B106" s="261">
        <v>6</v>
      </c>
      <c r="C106" s="261">
        <v>2</v>
      </c>
      <c r="D106" s="261">
        <v>4</v>
      </c>
      <c r="E106" s="261"/>
      <c r="F106" s="261">
        <v>2</v>
      </c>
      <c r="G106" s="261">
        <v>1</v>
      </c>
      <c r="H106" s="261">
        <v>1</v>
      </c>
      <c r="I106" s="261"/>
      <c r="J106" s="261">
        <v>1</v>
      </c>
      <c r="K106" s="261">
        <v>0</v>
      </c>
      <c r="L106" s="261">
        <v>1</v>
      </c>
      <c r="M106" s="261"/>
      <c r="N106" s="261">
        <v>1</v>
      </c>
      <c r="O106" s="261">
        <v>0</v>
      </c>
      <c r="P106" s="261">
        <v>1</v>
      </c>
      <c r="Q106" s="261"/>
      <c r="R106" s="261">
        <v>1</v>
      </c>
      <c r="S106" s="261">
        <v>1</v>
      </c>
      <c r="T106" s="261">
        <v>0</v>
      </c>
      <c r="U106" s="261"/>
      <c r="V106" s="261">
        <v>1</v>
      </c>
      <c r="W106" s="261">
        <v>0</v>
      </c>
      <c r="X106" s="261">
        <v>1</v>
      </c>
      <c r="Y106" s="261"/>
      <c r="Z106" s="261">
        <v>0</v>
      </c>
      <c r="AA106" s="261">
        <v>0</v>
      </c>
      <c r="AB106" s="261">
        <v>0</v>
      </c>
      <c r="AD106" s="107" t="s">
        <v>79</v>
      </c>
      <c r="AE106" s="102">
        <f t="shared" ref="AE106:AE129" si="57">+B106/(B59+B106+B15)*100</f>
        <v>2.1004726063364256E-2</v>
      </c>
      <c r="AF106" s="102">
        <f t="shared" ref="AF106:AF129" si="58">+C106/(C59+C106+C15)*100</f>
        <v>1.3699568463593397E-2</v>
      </c>
      <c r="AG106" s="102">
        <f t="shared" ref="AG106:AG129" si="59">+D106/(D59+D106+D15)*100</f>
        <v>2.8640985249892593E-2</v>
      </c>
      <c r="AH106" s="142"/>
      <c r="AI106" s="102">
        <f t="shared" ref="AI106:AI129" si="60">+F106/(F59+F106+F15)*100</f>
        <v>4.4208664898320066E-2</v>
      </c>
      <c r="AJ106" s="102">
        <f t="shared" ref="AJ106:AJ129" si="61">+G106/(G59+G106+G15)*100</f>
        <v>4.2863266180882979E-2</v>
      </c>
      <c r="AK106" s="102">
        <f t="shared" ref="AK106:AK129" si="62">+H106/(H59+H106+H15)*100</f>
        <v>4.5641259698767686E-2</v>
      </c>
      <c r="AL106" s="105"/>
      <c r="AM106" s="102">
        <f t="shared" ref="AM106:AM129" si="63">+J106/(J59+J106+J15)*100</f>
        <v>1.817520901490367E-2</v>
      </c>
      <c r="AN106" s="102">
        <f t="shared" ref="AN106:AN129" si="64">+K106/(K59+K106+K15)*100</f>
        <v>0</v>
      </c>
      <c r="AO106" s="102">
        <f t="shared" ref="AO106:AO129" si="65">+L106/(L59+L106+L15)*100</f>
        <v>3.6927621861152143E-2</v>
      </c>
      <c r="AP106" s="105"/>
      <c r="AQ106" s="102">
        <f t="shared" ref="AQ106:AQ129" si="66">+N106/(N59+N106+N15)*100</f>
        <v>2.1074815595363543E-2</v>
      </c>
      <c r="AR106" s="102">
        <f t="shared" ref="AR106:AR129" si="67">+O106/(O59+O106+O15)*100</f>
        <v>0</v>
      </c>
      <c r="AS106" s="102">
        <f t="shared" ref="AS106:AS129" si="68">+P106/(P59+P106+P15)*100</f>
        <v>4.2662116040955635E-2</v>
      </c>
      <c r="AT106" s="105"/>
      <c r="AU106" s="102">
        <f t="shared" ref="AU106:AU129" si="69">+R106/(R59+R106+R15)*100</f>
        <v>2.1867483052700636E-2</v>
      </c>
      <c r="AV106" s="102">
        <f t="shared" ref="AV106:AV129" si="70">+S106/(S59+S106+S15)*100</f>
        <v>4.2973785990545771E-2</v>
      </c>
      <c r="AW106" s="102">
        <f t="shared" ref="AW106:AW129" si="71">+T106/(T59+T106+T15)*100</f>
        <v>0</v>
      </c>
      <c r="AX106" s="105"/>
      <c r="AY106" s="102">
        <f t="shared" ref="AY106:AY129" si="72">+V106/(V59+V106+V15)*100</f>
        <v>2.1724961981316532E-2</v>
      </c>
      <c r="AZ106" s="102">
        <f t="shared" ref="AZ106:AZ129" si="73">+W106/(W59+W106+W15)*100</f>
        <v>0</v>
      </c>
      <c r="BA106" s="102">
        <f t="shared" ref="BA106:BA129" si="74">+X106/(X59+X106+X15)*100</f>
        <v>4.4306601683650866E-2</v>
      </c>
      <c r="BB106" s="142"/>
      <c r="BC106" s="102">
        <f t="shared" ref="BC106:BC129" si="75">+Z106/(Z59+Z106+Z15)*100</f>
        <v>0</v>
      </c>
      <c r="BD106" s="102">
        <f t="shared" ref="BD106:BD129" si="76">+AA106/(AA59+AA106+AA15)*100</f>
        <v>0</v>
      </c>
      <c r="BE106" s="102">
        <f t="shared" ref="BE106:BE129" si="77">+AB106/(AB59+AB106+AB15)*100</f>
        <v>0</v>
      </c>
      <c r="BF106" s="101"/>
    </row>
    <row r="107" spans="1:58" ht="15" customHeight="1" x14ac:dyDescent="0.2">
      <c r="A107" s="107" t="s">
        <v>80</v>
      </c>
      <c r="B107" s="261">
        <v>60</v>
      </c>
      <c r="C107" s="261">
        <v>32</v>
      </c>
      <c r="D107" s="261">
        <v>28</v>
      </c>
      <c r="E107" s="261"/>
      <c r="F107" s="261">
        <v>3</v>
      </c>
      <c r="G107" s="261">
        <v>1</v>
      </c>
      <c r="H107" s="261">
        <v>2</v>
      </c>
      <c r="I107" s="261"/>
      <c r="J107" s="261">
        <v>12</v>
      </c>
      <c r="K107" s="261">
        <v>6</v>
      </c>
      <c r="L107" s="261">
        <v>6</v>
      </c>
      <c r="M107" s="261"/>
      <c r="N107" s="261">
        <v>8</v>
      </c>
      <c r="O107" s="261">
        <v>4</v>
      </c>
      <c r="P107" s="261">
        <v>4</v>
      </c>
      <c r="Q107" s="261"/>
      <c r="R107" s="261">
        <v>8</v>
      </c>
      <c r="S107" s="261">
        <v>3</v>
      </c>
      <c r="T107" s="261">
        <v>5</v>
      </c>
      <c r="U107" s="261"/>
      <c r="V107" s="261">
        <v>7</v>
      </c>
      <c r="W107" s="261">
        <v>4</v>
      </c>
      <c r="X107" s="261">
        <v>3</v>
      </c>
      <c r="Y107" s="261"/>
      <c r="Z107" s="261">
        <v>22</v>
      </c>
      <c r="AA107" s="261">
        <v>14</v>
      </c>
      <c r="AB107" s="261">
        <v>8</v>
      </c>
      <c r="AD107" s="107" t="s">
        <v>80</v>
      </c>
      <c r="AE107" s="102">
        <f t="shared" si="57"/>
        <v>0.2172889580994459</v>
      </c>
      <c r="AF107" s="102">
        <f t="shared" si="58"/>
        <v>0.22831050228310501</v>
      </c>
      <c r="AG107" s="102">
        <f t="shared" si="59"/>
        <v>0.20592777818636462</v>
      </c>
      <c r="AH107" s="142"/>
      <c r="AI107" s="102">
        <f t="shared" si="60"/>
        <v>7.105637138796779E-2</v>
      </c>
      <c r="AJ107" s="102">
        <f t="shared" si="61"/>
        <v>4.6403712296983757E-2</v>
      </c>
      <c r="AK107" s="102">
        <f t="shared" si="62"/>
        <v>9.6758587324625056E-2</v>
      </c>
      <c r="AL107" s="105"/>
      <c r="AM107" s="102">
        <f t="shared" si="63"/>
        <v>0.23028209556706969</v>
      </c>
      <c r="AN107" s="102">
        <f t="shared" si="64"/>
        <v>0.22727272727272727</v>
      </c>
      <c r="AO107" s="102">
        <f t="shared" si="65"/>
        <v>0.23337222870478411</v>
      </c>
      <c r="AP107" s="105"/>
      <c r="AQ107" s="102">
        <f t="shared" si="66"/>
        <v>0.17252533965926245</v>
      </c>
      <c r="AR107" s="102">
        <f t="shared" si="67"/>
        <v>0.17014036580178649</v>
      </c>
      <c r="AS107" s="102">
        <f t="shared" si="68"/>
        <v>0.17497812773403326</v>
      </c>
      <c r="AT107" s="105"/>
      <c r="AU107" s="102">
        <f t="shared" si="69"/>
        <v>0.1786511835640911</v>
      </c>
      <c r="AV107" s="102">
        <f t="shared" si="70"/>
        <v>0.13210039630118892</v>
      </c>
      <c r="AW107" s="102">
        <f t="shared" si="71"/>
        <v>0.22655188038060714</v>
      </c>
      <c r="AX107" s="105"/>
      <c r="AY107" s="102">
        <f t="shared" si="72"/>
        <v>0.15670472352809492</v>
      </c>
      <c r="AZ107" s="102">
        <f t="shared" si="73"/>
        <v>0.17699115044247787</v>
      </c>
      <c r="BA107" s="102">
        <f t="shared" si="74"/>
        <v>0.13593112822836431</v>
      </c>
      <c r="BB107" s="142"/>
      <c r="BC107" s="102">
        <f t="shared" si="75"/>
        <v>0.4784688995215311</v>
      </c>
      <c r="BD107" s="102">
        <f t="shared" si="76"/>
        <v>0.59854638734501919</v>
      </c>
      <c r="BE107" s="102">
        <f t="shared" si="77"/>
        <v>0.35413899955732625</v>
      </c>
      <c r="BF107" s="101"/>
    </row>
    <row r="108" spans="1:58" ht="15" customHeight="1" x14ac:dyDescent="0.2">
      <c r="A108" s="107" t="s">
        <v>81</v>
      </c>
      <c r="B108" s="261">
        <v>7</v>
      </c>
      <c r="C108" s="261">
        <v>1</v>
      </c>
      <c r="D108" s="261">
        <v>6</v>
      </c>
      <c r="E108" s="261"/>
      <c r="F108" s="261">
        <v>1</v>
      </c>
      <c r="G108" s="261">
        <v>0</v>
      </c>
      <c r="H108" s="261">
        <v>1</v>
      </c>
      <c r="I108" s="261"/>
      <c r="J108" s="261">
        <v>1</v>
      </c>
      <c r="K108" s="261">
        <v>0</v>
      </c>
      <c r="L108" s="261">
        <v>1</v>
      </c>
      <c r="M108" s="261"/>
      <c r="N108" s="261">
        <v>0</v>
      </c>
      <c r="O108" s="261">
        <v>0</v>
      </c>
      <c r="P108" s="261">
        <v>0</v>
      </c>
      <c r="Q108" s="261"/>
      <c r="R108" s="261">
        <v>2</v>
      </c>
      <c r="S108" s="261">
        <v>0</v>
      </c>
      <c r="T108" s="261">
        <v>2</v>
      </c>
      <c r="U108" s="261"/>
      <c r="V108" s="261">
        <v>0</v>
      </c>
      <c r="W108" s="261">
        <v>0</v>
      </c>
      <c r="X108" s="261">
        <v>0</v>
      </c>
      <c r="Y108" s="261"/>
      <c r="Z108" s="261">
        <v>3</v>
      </c>
      <c r="AA108" s="261">
        <v>1</v>
      </c>
      <c r="AB108" s="261">
        <v>2</v>
      </c>
      <c r="AD108" s="107" t="s">
        <v>81</v>
      </c>
      <c r="AE108" s="102">
        <f t="shared" si="57"/>
        <v>2.7712894413872285E-2</v>
      </c>
      <c r="AF108" s="102">
        <f t="shared" si="58"/>
        <v>7.6675356540407908E-3</v>
      </c>
      <c r="AG108" s="102">
        <f t="shared" si="59"/>
        <v>4.9111893263485307E-2</v>
      </c>
      <c r="AH108" s="142"/>
      <c r="AI108" s="102">
        <f t="shared" si="60"/>
        <v>2.4981264051961029E-2</v>
      </c>
      <c r="AJ108" s="102">
        <f t="shared" si="61"/>
        <v>0</v>
      </c>
      <c r="AK108" s="102">
        <f t="shared" si="62"/>
        <v>5.1546391752577324E-2</v>
      </c>
      <c r="AL108" s="105"/>
      <c r="AM108" s="102">
        <f t="shared" si="63"/>
        <v>2.0076289901626181E-2</v>
      </c>
      <c r="AN108" s="102">
        <f t="shared" si="64"/>
        <v>0</v>
      </c>
      <c r="AO108" s="102">
        <f t="shared" si="65"/>
        <v>4.2571306939123033E-2</v>
      </c>
      <c r="AP108" s="105"/>
      <c r="AQ108" s="102">
        <f t="shared" si="66"/>
        <v>0</v>
      </c>
      <c r="AR108" s="102">
        <f t="shared" si="67"/>
        <v>0</v>
      </c>
      <c r="AS108" s="102">
        <f t="shared" si="68"/>
        <v>0</v>
      </c>
      <c r="AT108" s="105"/>
      <c r="AU108" s="102">
        <f t="shared" si="69"/>
        <v>4.9664762850757389E-2</v>
      </c>
      <c r="AV108" s="102">
        <f t="shared" si="70"/>
        <v>0</v>
      </c>
      <c r="AW108" s="102">
        <f t="shared" si="71"/>
        <v>0.10172939979654119</v>
      </c>
      <c r="AX108" s="105"/>
      <c r="AY108" s="102">
        <f t="shared" si="72"/>
        <v>0</v>
      </c>
      <c r="AZ108" s="102">
        <f t="shared" si="73"/>
        <v>0</v>
      </c>
      <c r="BA108" s="102">
        <f t="shared" si="74"/>
        <v>0</v>
      </c>
      <c r="BB108" s="142"/>
      <c r="BC108" s="102">
        <f t="shared" si="75"/>
        <v>7.5795856493178368E-2</v>
      </c>
      <c r="BD108" s="102">
        <f t="shared" si="76"/>
        <v>5.040322580645161E-2</v>
      </c>
      <c r="BE108" s="102">
        <f t="shared" si="77"/>
        <v>0.10131712259371835</v>
      </c>
      <c r="BF108" s="101"/>
    </row>
    <row r="109" spans="1:58" ht="15" customHeight="1" x14ac:dyDescent="0.2">
      <c r="A109" s="107" t="s">
        <v>82</v>
      </c>
      <c r="B109" s="261">
        <v>14</v>
      </c>
      <c r="C109" s="261">
        <v>9</v>
      </c>
      <c r="D109" s="261">
        <v>5</v>
      </c>
      <c r="E109" s="261"/>
      <c r="F109" s="261">
        <v>0</v>
      </c>
      <c r="G109" s="261">
        <v>0</v>
      </c>
      <c r="H109" s="261">
        <v>0</v>
      </c>
      <c r="I109" s="261"/>
      <c r="J109" s="261">
        <v>3</v>
      </c>
      <c r="K109" s="261">
        <v>1</v>
      </c>
      <c r="L109" s="261">
        <v>2</v>
      </c>
      <c r="M109" s="261"/>
      <c r="N109" s="261">
        <v>5</v>
      </c>
      <c r="O109" s="261">
        <v>3</v>
      </c>
      <c r="P109" s="261">
        <v>2</v>
      </c>
      <c r="Q109" s="261"/>
      <c r="R109" s="261">
        <v>4</v>
      </c>
      <c r="S109" s="261">
        <v>3</v>
      </c>
      <c r="T109" s="261">
        <v>1</v>
      </c>
      <c r="U109" s="261"/>
      <c r="V109" s="261">
        <v>1</v>
      </c>
      <c r="W109" s="261">
        <v>1</v>
      </c>
      <c r="X109" s="261">
        <v>0</v>
      </c>
      <c r="Y109" s="261"/>
      <c r="Z109" s="261">
        <v>1</v>
      </c>
      <c r="AA109" s="261">
        <v>1</v>
      </c>
      <c r="AB109" s="261">
        <v>0</v>
      </c>
      <c r="AD109" s="107" t="s">
        <v>82</v>
      </c>
      <c r="AE109" s="102">
        <f t="shared" si="57"/>
        <v>5.1940342806262529E-2</v>
      </c>
      <c r="AF109" s="102">
        <f t="shared" si="58"/>
        <v>6.5043000650430005E-2</v>
      </c>
      <c r="AG109" s="102">
        <f t="shared" si="59"/>
        <v>3.8118472211633753E-2</v>
      </c>
      <c r="AH109" s="142"/>
      <c r="AI109" s="102">
        <f t="shared" si="60"/>
        <v>0</v>
      </c>
      <c r="AJ109" s="102">
        <f t="shared" si="61"/>
        <v>0</v>
      </c>
      <c r="AK109" s="102">
        <f t="shared" si="62"/>
        <v>0</v>
      </c>
      <c r="AL109" s="105"/>
      <c r="AM109" s="102">
        <f t="shared" si="63"/>
        <v>5.7725610929382339E-2</v>
      </c>
      <c r="AN109" s="102">
        <f t="shared" si="64"/>
        <v>3.716090672612412E-2</v>
      </c>
      <c r="AO109" s="102">
        <f t="shared" si="65"/>
        <v>7.9808459696727854E-2</v>
      </c>
      <c r="AP109" s="105"/>
      <c r="AQ109" s="102">
        <f t="shared" si="66"/>
        <v>0.10808473843493299</v>
      </c>
      <c r="AR109" s="102">
        <f t="shared" si="67"/>
        <v>0.12658227848101267</v>
      </c>
      <c r="AS109" s="102">
        <f t="shared" si="68"/>
        <v>8.8652482269503549E-2</v>
      </c>
      <c r="AT109" s="105"/>
      <c r="AU109" s="102">
        <f t="shared" si="69"/>
        <v>9.3457943925233655E-2</v>
      </c>
      <c r="AV109" s="102">
        <f t="shared" si="70"/>
        <v>0.13869625520110956</v>
      </c>
      <c r="AW109" s="102">
        <f t="shared" si="71"/>
        <v>4.723665564478035E-2</v>
      </c>
      <c r="AX109" s="105"/>
      <c r="AY109" s="102">
        <f t="shared" si="72"/>
        <v>2.306805074971165E-2</v>
      </c>
      <c r="AZ109" s="102">
        <f t="shared" si="73"/>
        <v>4.5045045045045043E-2</v>
      </c>
      <c r="BA109" s="102">
        <f t="shared" si="74"/>
        <v>0</v>
      </c>
      <c r="BB109" s="142"/>
      <c r="BC109" s="102">
        <f t="shared" si="75"/>
        <v>2.3663038334122102E-2</v>
      </c>
      <c r="BD109" s="102">
        <f t="shared" si="76"/>
        <v>4.5105999097880017E-2</v>
      </c>
      <c r="BE109" s="102">
        <f t="shared" si="77"/>
        <v>0</v>
      </c>
      <c r="BF109" s="101"/>
    </row>
    <row r="110" spans="1:58" ht="15" customHeight="1" x14ac:dyDescent="0.2">
      <c r="A110" s="107" t="s">
        <v>83</v>
      </c>
      <c r="B110" s="261">
        <v>2</v>
      </c>
      <c r="C110" s="261">
        <v>1</v>
      </c>
      <c r="D110" s="261">
        <v>1</v>
      </c>
      <c r="E110" s="261"/>
      <c r="F110" s="261">
        <v>0</v>
      </c>
      <c r="G110" s="261">
        <v>0</v>
      </c>
      <c r="H110" s="261">
        <v>0</v>
      </c>
      <c r="I110" s="261"/>
      <c r="J110" s="261">
        <v>1</v>
      </c>
      <c r="K110" s="261">
        <v>0</v>
      </c>
      <c r="L110" s="261">
        <v>1</v>
      </c>
      <c r="M110" s="261"/>
      <c r="N110" s="261">
        <v>0</v>
      </c>
      <c r="O110" s="261">
        <v>0</v>
      </c>
      <c r="P110" s="261">
        <v>0</v>
      </c>
      <c r="Q110" s="261"/>
      <c r="R110" s="261">
        <v>1</v>
      </c>
      <c r="S110" s="261">
        <v>1</v>
      </c>
      <c r="T110" s="261">
        <v>0</v>
      </c>
      <c r="U110" s="261"/>
      <c r="V110" s="261">
        <v>0</v>
      </c>
      <c r="W110" s="261">
        <v>0</v>
      </c>
      <c r="X110" s="261">
        <v>0</v>
      </c>
      <c r="Y110" s="261"/>
      <c r="Z110" s="261">
        <v>0</v>
      </c>
      <c r="AA110" s="261">
        <v>0</v>
      </c>
      <c r="AB110" s="261">
        <v>0</v>
      </c>
      <c r="AD110" s="107" t="s">
        <v>83</v>
      </c>
      <c r="AE110" s="102">
        <f t="shared" si="57"/>
        <v>3.1215857655689093E-2</v>
      </c>
      <c r="AF110" s="102">
        <f t="shared" si="58"/>
        <v>3.003003003003003E-2</v>
      </c>
      <c r="AG110" s="102">
        <f t="shared" si="59"/>
        <v>3.2499187520311994E-2</v>
      </c>
      <c r="AH110" s="142"/>
      <c r="AI110" s="102">
        <f t="shared" si="60"/>
        <v>0</v>
      </c>
      <c r="AJ110" s="102">
        <f t="shared" si="61"/>
        <v>0</v>
      </c>
      <c r="AK110" s="102">
        <f t="shared" si="62"/>
        <v>0</v>
      </c>
      <c r="AL110" s="105"/>
      <c r="AM110" s="102">
        <f t="shared" si="63"/>
        <v>8.5178875638841564E-2</v>
      </c>
      <c r="AN110" s="102">
        <f t="shared" si="64"/>
        <v>0</v>
      </c>
      <c r="AO110" s="102">
        <f t="shared" si="65"/>
        <v>0.17889087656529518</v>
      </c>
      <c r="AP110" s="105"/>
      <c r="AQ110" s="102">
        <f t="shared" si="66"/>
        <v>0</v>
      </c>
      <c r="AR110" s="102">
        <f t="shared" si="67"/>
        <v>0</v>
      </c>
      <c r="AS110" s="102">
        <f t="shared" si="68"/>
        <v>0</v>
      </c>
      <c r="AT110" s="105"/>
      <c r="AU110" s="102">
        <f t="shared" si="69"/>
        <v>9.9502487562189046E-2</v>
      </c>
      <c r="AV110" s="102">
        <f t="shared" si="70"/>
        <v>0.18450184501845018</v>
      </c>
      <c r="AW110" s="102">
        <f t="shared" si="71"/>
        <v>0</v>
      </c>
      <c r="AX110" s="105"/>
      <c r="AY110" s="102">
        <f t="shared" si="72"/>
        <v>0</v>
      </c>
      <c r="AZ110" s="102">
        <f t="shared" si="73"/>
        <v>0</v>
      </c>
      <c r="BA110" s="102">
        <f t="shared" si="74"/>
        <v>0</v>
      </c>
      <c r="BB110" s="142"/>
      <c r="BC110" s="102">
        <f t="shared" si="75"/>
        <v>0</v>
      </c>
      <c r="BD110" s="102">
        <f t="shared" si="76"/>
        <v>0</v>
      </c>
      <c r="BE110" s="102">
        <f t="shared" si="77"/>
        <v>0</v>
      </c>
      <c r="BF110" s="101"/>
    </row>
    <row r="111" spans="1:58" ht="15" customHeight="1" x14ac:dyDescent="0.2">
      <c r="A111" s="107" t="s">
        <v>84</v>
      </c>
      <c r="B111" s="261">
        <v>6</v>
      </c>
      <c r="C111" s="261">
        <v>3</v>
      </c>
      <c r="D111" s="261">
        <v>3</v>
      </c>
      <c r="E111" s="261"/>
      <c r="F111" s="261">
        <v>0</v>
      </c>
      <c r="G111" s="261">
        <v>0</v>
      </c>
      <c r="H111" s="261">
        <v>0</v>
      </c>
      <c r="I111" s="261"/>
      <c r="J111" s="261">
        <v>1</v>
      </c>
      <c r="K111" s="261">
        <v>0</v>
      </c>
      <c r="L111" s="261">
        <v>1</v>
      </c>
      <c r="M111" s="261"/>
      <c r="N111" s="261">
        <v>4</v>
      </c>
      <c r="O111" s="261">
        <v>3</v>
      </c>
      <c r="P111" s="261">
        <v>1</v>
      </c>
      <c r="Q111" s="261"/>
      <c r="R111" s="261">
        <v>0</v>
      </c>
      <c r="S111" s="261">
        <v>0</v>
      </c>
      <c r="T111" s="261">
        <v>0</v>
      </c>
      <c r="U111" s="261"/>
      <c r="V111" s="261">
        <v>1</v>
      </c>
      <c r="W111" s="261">
        <v>0</v>
      </c>
      <c r="X111" s="261">
        <v>1</v>
      </c>
      <c r="Y111" s="261"/>
      <c r="Z111" s="261">
        <v>0</v>
      </c>
      <c r="AA111" s="261">
        <v>0</v>
      </c>
      <c r="AB111" s="261">
        <v>0</v>
      </c>
      <c r="AD111" s="107" t="s">
        <v>84</v>
      </c>
      <c r="AE111" s="102">
        <f t="shared" si="57"/>
        <v>4.013646397752358E-2</v>
      </c>
      <c r="AF111" s="102">
        <f t="shared" si="58"/>
        <v>3.9390756302521007E-2</v>
      </c>
      <c r="AG111" s="102">
        <f t="shared" si="59"/>
        <v>4.0910950497749898E-2</v>
      </c>
      <c r="AH111" s="142"/>
      <c r="AI111" s="102">
        <f t="shared" si="60"/>
        <v>0</v>
      </c>
      <c r="AJ111" s="102">
        <f t="shared" si="61"/>
        <v>0</v>
      </c>
      <c r="AK111" s="102">
        <f t="shared" si="62"/>
        <v>0</v>
      </c>
      <c r="AL111" s="105"/>
      <c r="AM111" s="102">
        <f t="shared" si="63"/>
        <v>3.543586109142452E-2</v>
      </c>
      <c r="AN111" s="102">
        <f t="shared" si="64"/>
        <v>0</v>
      </c>
      <c r="AO111" s="102">
        <f t="shared" si="65"/>
        <v>7.4906367041198504E-2</v>
      </c>
      <c r="AP111" s="105"/>
      <c r="AQ111" s="102">
        <f t="shared" si="66"/>
        <v>0.1519179642992784</v>
      </c>
      <c r="AR111" s="102">
        <f t="shared" si="67"/>
        <v>0.22692889561270801</v>
      </c>
      <c r="AS111" s="102">
        <f t="shared" si="68"/>
        <v>7.6277650648360035E-2</v>
      </c>
      <c r="AT111" s="105"/>
      <c r="AU111" s="102">
        <f t="shared" si="69"/>
        <v>0</v>
      </c>
      <c r="AV111" s="102">
        <f t="shared" si="70"/>
        <v>0</v>
      </c>
      <c r="AW111" s="102">
        <f t="shared" si="71"/>
        <v>0</v>
      </c>
      <c r="AX111" s="105"/>
      <c r="AY111" s="102">
        <f t="shared" si="72"/>
        <v>3.9588281868566902E-2</v>
      </c>
      <c r="AZ111" s="102">
        <f t="shared" si="73"/>
        <v>0</v>
      </c>
      <c r="BA111" s="102">
        <f t="shared" si="74"/>
        <v>8.244023083264633E-2</v>
      </c>
      <c r="BB111" s="142"/>
      <c r="BC111" s="102">
        <f t="shared" si="75"/>
        <v>0</v>
      </c>
      <c r="BD111" s="102">
        <f t="shared" si="76"/>
        <v>0</v>
      </c>
      <c r="BE111" s="102">
        <f t="shared" si="77"/>
        <v>0</v>
      </c>
      <c r="BF111" s="101"/>
    </row>
    <row r="112" spans="1:58" ht="15" customHeight="1" x14ac:dyDescent="0.2">
      <c r="A112" s="107" t="s">
        <v>85</v>
      </c>
      <c r="B112" s="261">
        <v>0</v>
      </c>
      <c r="C112" s="261">
        <v>0</v>
      </c>
      <c r="D112" s="261">
        <v>0</v>
      </c>
      <c r="E112" s="261"/>
      <c r="F112" s="261">
        <v>0</v>
      </c>
      <c r="G112" s="261">
        <v>0</v>
      </c>
      <c r="H112" s="261">
        <v>0</v>
      </c>
      <c r="I112" s="261"/>
      <c r="J112" s="261">
        <v>0</v>
      </c>
      <c r="K112" s="261">
        <v>0</v>
      </c>
      <c r="L112" s="261">
        <v>0</v>
      </c>
      <c r="M112" s="261"/>
      <c r="N112" s="261">
        <v>0</v>
      </c>
      <c r="O112" s="261">
        <v>0</v>
      </c>
      <c r="P112" s="261">
        <v>0</v>
      </c>
      <c r="Q112" s="261"/>
      <c r="R112" s="261">
        <v>0</v>
      </c>
      <c r="S112" s="261">
        <v>0</v>
      </c>
      <c r="T112" s="261">
        <v>0</v>
      </c>
      <c r="U112" s="261"/>
      <c r="V112" s="261">
        <v>0</v>
      </c>
      <c r="W112" s="261">
        <v>0</v>
      </c>
      <c r="X112" s="261">
        <v>0</v>
      </c>
      <c r="Y112" s="261"/>
      <c r="Z112" s="261">
        <v>0</v>
      </c>
      <c r="AA112" s="261">
        <v>0</v>
      </c>
      <c r="AB112" s="261">
        <v>0</v>
      </c>
      <c r="AD112" s="107" t="s">
        <v>85</v>
      </c>
      <c r="AE112" s="102">
        <f t="shared" si="57"/>
        <v>0</v>
      </c>
      <c r="AF112" s="102">
        <f t="shared" si="58"/>
        <v>0</v>
      </c>
      <c r="AG112" s="102">
        <f t="shared" si="59"/>
        <v>0</v>
      </c>
      <c r="AH112" s="142"/>
      <c r="AI112" s="102">
        <f t="shared" si="60"/>
        <v>0</v>
      </c>
      <c r="AJ112" s="102">
        <f t="shared" si="61"/>
        <v>0</v>
      </c>
      <c r="AK112" s="102">
        <f t="shared" si="62"/>
        <v>0</v>
      </c>
      <c r="AL112" s="105"/>
      <c r="AM112" s="102">
        <f t="shared" si="63"/>
        <v>0</v>
      </c>
      <c r="AN112" s="102">
        <f t="shared" si="64"/>
        <v>0</v>
      </c>
      <c r="AO112" s="102">
        <f t="shared" si="65"/>
        <v>0</v>
      </c>
      <c r="AP112" s="105"/>
      <c r="AQ112" s="102">
        <f t="shared" si="66"/>
        <v>0</v>
      </c>
      <c r="AR112" s="102">
        <f t="shared" si="67"/>
        <v>0</v>
      </c>
      <c r="AS112" s="102">
        <f t="shared" si="68"/>
        <v>0</v>
      </c>
      <c r="AT112" s="105"/>
      <c r="AU112" s="102">
        <f t="shared" si="69"/>
        <v>0</v>
      </c>
      <c r="AV112" s="102">
        <f t="shared" si="70"/>
        <v>0</v>
      </c>
      <c r="AW112" s="102">
        <f t="shared" si="71"/>
        <v>0</v>
      </c>
      <c r="AX112" s="105"/>
      <c r="AY112" s="102">
        <f t="shared" si="72"/>
        <v>0</v>
      </c>
      <c r="AZ112" s="102">
        <f t="shared" si="73"/>
        <v>0</v>
      </c>
      <c r="BA112" s="102">
        <f t="shared" si="74"/>
        <v>0</v>
      </c>
      <c r="BB112" s="142"/>
      <c r="BC112" s="102">
        <f t="shared" si="75"/>
        <v>0</v>
      </c>
      <c r="BD112" s="102">
        <f t="shared" si="76"/>
        <v>0</v>
      </c>
      <c r="BE112" s="102">
        <f t="shared" si="77"/>
        <v>0</v>
      </c>
      <c r="BF112" s="101"/>
    </row>
    <row r="113" spans="1:58" ht="15" customHeight="1" x14ac:dyDescent="0.2">
      <c r="A113" s="107" t="s">
        <v>86</v>
      </c>
      <c r="B113" s="261">
        <v>28</v>
      </c>
      <c r="C113" s="261">
        <v>16</v>
      </c>
      <c r="D113" s="261">
        <v>12</v>
      </c>
      <c r="E113" s="261"/>
      <c r="F113" s="261">
        <v>3</v>
      </c>
      <c r="G113" s="261">
        <v>3</v>
      </c>
      <c r="H113" s="261">
        <v>0</v>
      </c>
      <c r="I113" s="261"/>
      <c r="J113" s="261">
        <v>3</v>
      </c>
      <c r="K113" s="261">
        <v>2</v>
      </c>
      <c r="L113" s="261">
        <v>1</v>
      </c>
      <c r="M113" s="261"/>
      <c r="N113" s="261">
        <v>5</v>
      </c>
      <c r="O113" s="261">
        <v>2</v>
      </c>
      <c r="P113" s="261">
        <v>3</v>
      </c>
      <c r="Q113" s="261"/>
      <c r="R113" s="261">
        <v>16</v>
      </c>
      <c r="S113" s="261">
        <v>9</v>
      </c>
      <c r="T113" s="261">
        <v>7</v>
      </c>
      <c r="U113" s="261"/>
      <c r="V113" s="261">
        <v>0</v>
      </c>
      <c r="W113" s="261">
        <v>0</v>
      </c>
      <c r="X113" s="261">
        <v>0</v>
      </c>
      <c r="Y113" s="261"/>
      <c r="Z113" s="261">
        <v>1</v>
      </c>
      <c r="AA113" s="261">
        <v>0</v>
      </c>
      <c r="AB113" s="261">
        <v>1</v>
      </c>
      <c r="AD113" s="107" t="s">
        <v>86</v>
      </c>
      <c r="AE113" s="102">
        <f t="shared" si="57"/>
        <v>6.6824180807140643E-2</v>
      </c>
      <c r="AF113" s="102">
        <f t="shared" si="58"/>
        <v>7.4156470152020759E-2</v>
      </c>
      <c r="AG113" s="102">
        <f t="shared" si="59"/>
        <v>5.9040590405904064E-2</v>
      </c>
      <c r="AH113" s="142"/>
      <c r="AI113" s="102">
        <f t="shared" si="60"/>
        <v>4.5998160073597055E-2</v>
      </c>
      <c r="AJ113" s="102">
        <f t="shared" si="61"/>
        <v>9.0117152297987377E-2</v>
      </c>
      <c r="AK113" s="102">
        <f t="shared" si="62"/>
        <v>0</v>
      </c>
      <c r="AL113" s="105"/>
      <c r="AM113" s="102">
        <f t="shared" si="63"/>
        <v>3.8260425966075755E-2</v>
      </c>
      <c r="AN113" s="102">
        <f t="shared" si="64"/>
        <v>4.880429477794046E-2</v>
      </c>
      <c r="AO113" s="102">
        <f t="shared" si="65"/>
        <v>2.6716537536735242E-2</v>
      </c>
      <c r="AP113" s="105"/>
      <c r="AQ113" s="102">
        <f t="shared" si="66"/>
        <v>7.2118851867878267E-2</v>
      </c>
      <c r="AR113" s="102">
        <f t="shared" si="67"/>
        <v>5.6163998876720023E-2</v>
      </c>
      <c r="AS113" s="102">
        <f t="shared" si="68"/>
        <v>8.8967971530249101E-2</v>
      </c>
      <c r="AT113" s="105"/>
      <c r="AU113" s="102">
        <f t="shared" si="69"/>
        <v>0.23419203747072601</v>
      </c>
      <c r="AV113" s="102">
        <f t="shared" si="70"/>
        <v>0.25309336332958382</v>
      </c>
      <c r="AW113" s="102">
        <f t="shared" si="71"/>
        <v>0.21367521367521369</v>
      </c>
      <c r="AX113" s="105"/>
      <c r="AY113" s="102">
        <f t="shared" si="72"/>
        <v>0</v>
      </c>
      <c r="AZ113" s="102">
        <f t="shared" si="73"/>
        <v>0</v>
      </c>
      <c r="BA113" s="102">
        <f t="shared" si="74"/>
        <v>0</v>
      </c>
      <c r="BB113" s="142"/>
      <c r="BC113" s="102">
        <f t="shared" si="75"/>
        <v>1.4482259232440259E-2</v>
      </c>
      <c r="BD113" s="102">
        <f t="shared" si="76"/>
        <v>0</v>
      </c>
      <c r="BE113" s="102">
        <f t="shared" si="77"/>
        <v>2.9463759575721862E-2</v>
      </c>
      <c r="BF113" s="101"/>
    </row>
    <row r="114" spans="1:58" ht="15" customHeight="1" x14ac:dyDescent="0.2">
      <c r="A114" s="107" t="s">
        <v>87</v>
      </c>
      <c r="B114" s="261">
        <v>3</v>
      </c>
      <c r="C114" s="261">
        <v>1</v>
      </c>
      <c r="D114" s="261">
        <v>2</v>
      </c>
      <c r="E114" s="261"/>
      <c r="F114" s="261">
        <v>0</v>
      </c>
      <c r="G114" s="261">
        <v>0</v>
      </c>
      <c r="H114" s="261">
        <v>0</v>
      </c>
      <c r="I114" s="261"/>
      <c r="J114" s="261">
        <v>0</v>
      </c>
      <c r="K114" s="261">
        <v>0</v>
      </c>
      <c r="L114" s="261">
        <v>0</v>
      </c>
      <c r="M114" s="261"/>
      <c r="N114" s="261">
        <v>2</v>
      </c>
      <c r="O114" s="261">
        <v>1</v>
      </c>
      <c r="P114" s="261">
        <v>1</v>
      </c>
      <c r="Q114" s="261"/>
      <c r="R114" s="261">
        <v>0</v>
      </c>
      <c r="S114" s="261">
        <v>0</v>
      </c>
      <c r="T114" s="261">
        <v>0</v>
      </c>
      <c r="U114" s="261"/>
      <c r="V114" s="261">
        <v>0</v>
      </c>
      <c r="W114" s="261">
        <v>0</v>
      </c>
      <c r="X114" s="261">
        <v>0</v>
      </c>
      <c r="Y114" s="261"/>
      <c r="Z114" s="261">
        <v>1</v>
      </c>
      <c r="AA114" s="261">
        <v>0</v>
      </c>
      <c r="AB114" s="261">
        <v>1</v>
      </c>
      <c r="AD114" s="107" t="s">
        <v>87</v>
      </c>
      <c r="AE114" s="102">
        <f t="shared" si="57"/>
        <v>1.5781167806417674E-2</v>
      </c>
      <c r="AF114" s="102">
        <f t="shared" si="58"/>
        <v>1.0240655401945725E-2</v>
      </c>
      <c r="AG114" s="102">
        <f t="shared" si="59"/>
        <v>2.1633315305570579E-2</v>
      </c>
      <c r="AH114" s="142"/>
      <c r="AI114" s="102">
        <f t="shared" si="60"/>
        <v>0</v>
      </c>
      <c r="AJ114" s="102">
        <f t="shared" si="61"/>
        <v>0</v>
      </c>
      <c r="AK114" s="102">
        <f t="shared" si="62"/>
        <v>0</v>
      </c>
      <c r="AL114" s="105"/>
      <c r="AM114" s="102">
        <f t="shared" si="63"/>
        <v>0</v>
      </c>
      <c r="AN114" s="102">
        <f t="shared" si="64"/>
        <v>0</v>
      </c>
      <c r="AO114" s="102">
        <f t="shared" si="65"/>
        <v>0</v>
      </c>
      <c r="AP114" s="105"/>
      <c r="AQ114" s="102">
        <f t="shared" si="66"/>
        <v>6.1996280223186609E-2</v>
      </c>
      <c r="AR114" s="102">
        <f t="shared" si="67"/>
        <v>6.2150403977625848E-2</v>
      </c>
      <c r="AS114" s="102">
        <f t="shared" si="68"/>
        <v>6.1842918985776131E-2</v>
      </c>
      <c r="AT114" s="105"/>
      <c r="AU114" s="102">
        <f t="shared" si="69"/>
        <v>0</v>
      </c>
      <c r="AV114" s="102">
        <f t="shared" si="70"/>
        <v>0</v>
      </c>
      <c r="AW114" s="102">
        <f t="shared" si="71"/>
        <v>0</v>
      </c>
      <c r="AX114" s="105"/>
      <c r="AY114" s="102">
        <f t="shared" si="72"/>
        <v>0</v>
      </c>
      <c r="AZ114" s="102">
        <f t="shared" si="73"/>
        <v>0</v>
      </c>
      <c r="BA114" s="102">
        <f t="shared" si="74"/>
        <v>0</v>
      </c>
      <c r="BB114" s="142"/>
      <c r="BC114" s="102">
        <f t="shared" si="75"/>
        <v>3.1318509238960228E-2</v>
      </c>
      <c r="BD114" s="102">
        <f t="shared" si="76"/>
        <v>0</v>
      </c>
      <c r="BE114" s="102">
        <f t="shared" si="77"/>
        <v>6.4061499039077513E-2</v>
      </c>
      <c r="BF114" s="101"/>
    </row>
    <row r="115" spans="1:58" ht="15" customHeight="1" x14ac:dyDescent="0.2">
      <c r="A115" s="107" t="s">
        <v>88</v>
      </c>
      <c r="B115" s="261">
        <v>11</v>
      </c>
      <c r="C115" s="261">
        <v>6</v>
      </c>
      <c r="D115" s="261">
        <v>5</v>
      </c>
      <c r="E115" s="261"/>
      <c r="F115" s="261">
        <v>1</v>
      </c>
      <c r="G115" s="261">
        <v>1</v>
      </c>
      <c r="H115" s="261">
        <v>0</v>
      </c>
      <c r="I115" s="261"/>
      <c r="J115" s="261">
        <v>6</v>
      </c>
      <c r="K115" s="261">
        <v>2</v>
      </c>
      <c r="L115" s="261">
        <v>4</v>
      </c>
      <c r="M115" s="261"/>
      <c r="N115" s="261">
        <v>0</v>
      </c>
      <c r="O115" s="261">
        <v>0</v>
      </c>
      <c r="P115" s="261">
        <v>0</v>
      </c>
      <c r="Q115" s="261"/>
      <c r="R115" s="261">
        <v>1</v>
      </c>
      <c r="S115" s="261">
        <v>0</v>
      </c>
      <c r="T115" s="261">
        <v>1</v>
      </c>
      <c r="U115" s="261"/>
      <c r="V115" s="261">
        <v>3</v>
      </c>
      <c r="W115" s="261">
        <v>3</v>
      </c>
      <c r="X115" s="261">
        <v>0</v>
      </c>
      <c r="Y115" s="261"/>
      <c r="Z115" s="261">
        <v>0</v>
      </c>
      <c r="AA115" s="261">
        <v>0</v>
      </c>
      <c r="AB115" s="261">
        <v>0</v>
      </c>
      <c r="AD115" s="107" t="s">
        <v>88</v>
      </c>
      <c r="AE115" s="102">
        <f t="shared" si="57"/>
        <v>4.0007274049827242E-2</v>
      </c>
      <c r="AF115" s="102">
        <f t="shared" si="58"/>
        <v>4.2016806722689079E-2</v>
      </c>
      <c r="AG115" s="102">
        <f t="shared" si="59"/>
        <v>3.7835792659856225E-2</v>
      </c>
      <c r="AH115" s="142"/>
      <c r="AI115" s="102">
        <f t="shared" si="60"/>
        <v>2.2256843979523704E-2</v>
      </c>
      <c r="AJ115" s="102">
        <f t="shared" si="61"/>
        <v>4.2992261392949267E-2</v>
      </c>
      <c r="AK115" s="102">
        <f t="shared" si="62"/>
        <v>0</v>
      </c>
      <c r="AL115" s="105"/>
      <c r="AM115" s="102">
        <f t="shared" si="63"/>
        <v>0.11248593925759282</v>
      </c>
      <c r="AN115" s="102">
        <f t="shared" si="64"/>
        <v>7.1658903618774625E-2</v>
      </c>
      <c r="AO115" s="102">
        <f t="shared" si="65"/>
        <v>0.15729453401494298</v>
      </c>
      <c r="AP115" s="105"/>
      <c r="AQ115" s="102">
        <f t="shared" si="66"/>
        <v>0</v>
      </c>
      <c r="AR115" s="102">
        <f t="shared" si="67"/>
        <v>0</v>
      </c>
      <c r="AS115" s="102">
        <f t="shared" si="68"/>
        <v>0</v>
      </c>
      <c r="AT115" s="105"/>
      <c r="AU115" s="102">
        <f t="shared" si="69"/>
        <v>2.2805017103762829E-2</v>
      </c>
      <c r="AV115" s="102">
        <f t="shared" si="70"/>
        <v>0</v>
      </c>
      <c r="AW115" s="102">
        <f t="shared" si="71"/>
        <v>4.7938638542665384E-2</v>
      </c>
      <c r="AX115" s="105"/>
      <c r="AY115" s="102">
        <f t="shared" si="72"/>
        <v>7.0028011204481794E-2</v>
      </c>
      <c r="AZ115" s="102">
        <f t="shared" si="73"/>
        <v>0.13392857142857142</v>
      </c>
      <c r="BA115" s="102">
        <f t="shared" si="74"/>
        <v>0</v>
      </c>
      <c r="BB115" s="142"/>
      <c r="BC115" s="102">
        <f t="shared" si="75"/>
        <v>0</v>
      </c>
      <c r="BD115" s="102">
        <f t="shared" si="76"/>
        <v>0</v>
      </c>
      <c r="BE115" s="102">
        <f t="shared" si="77"/>
        <v>0</v>
      </c>
      <c r="BF115" s="101"/>
    </row>
    <row r="116" spans="1:58" ht="15" customHeight="1" x14ac:dyDescent="0.2">
      <c r="A116" s="107" t="s">
        <v>89</v>
      </c>
      <c r="B116" s="261">
        <v>5</v>
      </c>
      <c r="C116" s="261">
        <v>2</v>
      </c>
      <c r="D116" s="261">
        <v>3</v>
      </c>
      <c r="E116" s="261"/>
      <c r="F116" s="261">
        <v>0</v>
      </c>
      <c r="G116" s="261">
        <v>0</v>
      </c>
      <c r="H116" s="261">
        <v>0</v>
      </c>
      <c r="I116" s="261"/>
      <c r="J116" s="261">
        <v>4</v>
      </c>
      <c r="K116" s="261">
        <v>2</v>
      </c>
      <c r="L116" s="261">
        <v>2</v>
      </c>
      <c r="M116" s="261"/>
      <c r="N116" s="261">
        <v>0</v>
      </c>
      <c r="O116" s="261">
        <v>0</v>
      </c>
      <c r="P116" s="261">
        <v>0</v>
      </c>
      <c r="Q116" s="261"/>
      <c r="R116" s="261">
        <v>0</v>
      </c>
      <c r="S116" s="261">
        <v>0</v>
      </c>
      <c r="T116" s="261">
        <v>0</v>
      </c>
      <c r="U116" s="261"/>
      <c r="V116" s="261">
        <v>0</v>
      </c>
      <c r="W116" s="261">
        <v>0</v>
      </c>
      <c r="X116" s="261">
        <v>0</v>
      </c>
      <c r="Y116" s="261"/>
      <c r="Z116" s="261">
        <v>1</v>
      </c>
      <c r="AA116" s="261">
        <v>0</v>
      </c>
      <c r="AB116" s="261">
        <v>1</v>
      </c>
      <c r="AD116" s="107" t="s">
        <v>89</v>
      </c>
      <c r="AE116" s="102">
        <f t="shared" si="57"/>
        <v>5.452562704471102E-2</v>
      </c>
      <c r="AF116" s="102">
        <f t="shared" si="58"/>
        <v>4.1701417848206836E-2</v>
      </c>
      <c r="AG116" s="102">
        <f t="shared" si="59"/>
        <v>6.858710562414265E-2</v>
      </c>
      <c r="AH116" s="142"/>
      <c r="AI116" s="102">
        <f t="shared" si="60"/>
        <v>0</v>
      </c>
      <c r="AJ116" s="102">
        <f t="shared" si="61"/>
        <v>0</v>
      </c>
      <c r="AK116" s="102">
        <f t="shared" si="62"/>
        <v>0</v>
      </c>
      <c r="AL116" s="105"/>
      <c r="AM116" s="102">
        <f t="shared" si="63"/>
        <v>0.23108030040439051</v>
      </c>
      <c r="AN116" s="102">
        <f t="shared" si="64"/>
        <v>0.21321961620469082</v>
      </c>
      <c r="AO116" s="102">
        <f t="shared" si="65"/>
        <v>0.25220680958385877</v>
      </c>
      <c r="AP116" s="105"/>
      <c r="AQ116" s="102">
        <f t="shared" si="66"/>
        <v>0</v>
      </c>
      <c r="AR116" s="102">
        <f t="shared" si="67"/>
        <v>0</v>
      </c>
      <c r="AS116" s="102">
        <f t="shared" si="68"/>
        <v>0</v>
      </c>
      <c r="AT116" s="105"/>
      <c r="AU116" s="102">
        <f t="shared" si="69"/>
        <v>0</v>
      </c>
      <c r="AV116" s="102">
        <f t="shared" si="70"/>
        <v>0</v>
      </c>
      <c r="AW116" s="102">
        <f t="shared" si="71"/>
        <v>0</v>
      </c>
      <c r="AX116" s="105"/>
      <c r="AY116" s="102">
        <f t="shared" si="72"/>
        <v>0</v>
      </c>
      <c r="AZ116" s="102">
        <f t="shared" si="73"/>
        <v>0</v>
      </c>
      <c r="BA116" s="102">
        <f t="shared" si="74"/>
        <v>0</v>
      </c>
      <c r="BB116" s="142"/>
      <c r="BC116" s="102">
        <f t="shared" si="75"/>
        <v>6.8493150684931503E-2</v>
      </c>
      <c r="BD116" s="102">
        <f t="shared" si="76"/>
        <v>0</v>
      </c>
      <c r="BE116" s="102">
        <f t="shared" si="77"/>
        <v>0.13458950201884254</v>
      </c>
      <c r="BF116" s="101"/>
    </row>
    <row r="117" spans="1:58" ht="15" customHeight="1" x14ac:dyDescent="0.2">
      <c r="A117" s="153" t="s">
        <v>90</v>
      </c>
      <c r="B117" s="261">
        <v>7</v>
      </c>
      <c r="C117" s="261">
        <v>2</v>
      </c>
      <c r="D117" s="261">
        <v>5</v>
      </c>
      <c r="E117" s="261"/>
      <c r="F117" s="261">
        <v>1</v>
      </c>
      <c r="G117" s="261">
        <v>1</v>
      </c>
      <c r="H117" s="261">
        <v>0</v>
      </c>
      <c r="I117" s="261"/>
      <c r="J117" s="261">
        <v>0</v>
      </c>
      <c r="K117" s="261">
        <v>0</v>
      </c>
      <c r="L117" s="261">
        <v>0</v>
      </c>
      <c r="M117" s="261"/>
      <c r="N117" s="261">
        <v>0</v>
      </c>
      <c r="O117" s="261">
        <v>0</v>
      </c>
      <c r="P117" s="261">
        <v>0</v>
      </c>
      <c r="Q117" s="261"/>
      <c r="R117" s="261">
        <v>4</v>
      </c>
      <c r="S117" s="261">
        <v>1</v>
      </c>
      <c r="T117" s="261">
        <v>3</v>
      </c>
      <c r="U117" s="261"/>
      <c r="V117" s="261">
        <v>0</v>
      </c>
      <c r="W117" s="261">
        <v>0</v>
      </c>
      <c r="X117" s="261">
        <v>0</v>
      </c>
      <c r="Y117" s="261"/>
      <c r="Z117" s="261">
        <v>2</v>
      </c>
      <c r="AA117" s="261">
        <v>0</v>
      </c>
      <c r="AB117" s="261">
        <v>2</v>
      </c>
      <c r="AD117" s="153" t="s">
        <v>90</v>
      </c>
      <c r="AE117" s="102">
        <f t="shared" si="57"/>
        <v>1.8756698821007504E-2</v>
      </c>
      <c r="AF117" s="102">
        <f t="shared" si="58"/>
        <v>1.0400956888033698E-2</v>
      </c>
      <c r="AG117" s="102">
        <f t="shared" si="59"/>
        <v>2.7638052070090104E-2</v>
      </c>
      <c r="AH117" s="142"/>
      <c r="AI117" s="102">
        <f t="shared" si="60"/>
        <v>1.7885888034340904E-2</v>
      </c>
      <c r="AJ117" s="102">
        <f t="shared" si="61"/>
        <v>3.5050823694356817E-2</v>
      </c>
      <c r="AK117" s="102">
        <f t="shared" si="62"/>
        <v>0</v>
      </c>
      <c r="AL117" s="105"/>
      <c r="AM117" s="102">
        <f t="shared" si="63"/>
        <v>0</v>
      </c>
      <c r="AN117" s="102">
        <f t="shared" si="64"/>
        <v>0</v>
      </c>
      <c r="AO117" s="102">
        <f t="shared" si="65"/>
        <v>0</v>
      </c>
      <c r="AP117" s="105"/>
      <c r="AQ117" s="102">
        <f t="shared" si="66"/>
        <v>0</v>
      </c>
      <c r="AR117" s="102">
        <f t="shared" si="67"/>
        <v>0</v>
      </c>
      <c r="AS117" s="102">
        <f t="shared" si="68"/>
        <v>0</v>
      </c>
      <c r="AT117" s="105"/>
      <c r="AU117" s="102">
        <f t="shared" si="69"/>
        <v>6.5659881812212731E-2</v>
      </c>
      <c r="AV117" s="102">
        <f t="shared" si="70"/>
        <v>3.1210986267166042E-2</v>
      </c>
      <c r="AW117" s="102">
        <f t="shared" si="71"/>
        <v>0.10387811634349031</v>
      </c>
      <c r="AX117" s="105"/>
      <c r="AY117" s="102">
        <f t="shared" si="72"/>
        <v>0</v>
      </c>
      <c r="AZ117" s="102">
        <f t="shared" si="73"/>
        <v>0</v>
      </c>
      <c r="BA117" s="102">
        <f t="shared" si="74"/>
        <v>0</v>
      </c>
      <c r="BB117" s="142"/>
      <c r="BC117" s="102">
        <f t="shared" si="75"/>
        <v>3.2792261026397769E-2</v>
      </c>
      <c r="BD117" s="102">
        <f t="shared" si="76"/>
        <v>0</v>
      </c>
      <c r="BE117" s="102">
        <f t="shared" si="77"/>
        <v>6.5767839526471555E-2</v>
      </c>
      <c r="BF117" s="101"/>
    </row>
    <row r="118" spans="1:58" ht="15" customHeight="1" x14ac:dyDescent="0.2">
      <c r="A118" s="107" t="s">
        <v>91</v>
      </c>
      <c r="B118" s="261">
        <v>1</v>
      </c>
      <c r="C118" s="261">
        <v>0</v>
      </c>
      <c r="D118" s="261">
        <v>1</v>
      </c>
      <c r="E118" s="261"/>
      <c r="F118" s="261">
        <v>1</v>
      </c>
      <c r="G118" s="261">
        <v>0</v>
      </c>
      <c r="H118" s="261">
        <v>1</v>
      </c>
      <c r="I118" s="261"/>
      <c r="J118" s="261">
        <v>0</v>
      </c>
      <c r="K118" s="261">
        <v>0</v>
      </c>
      <c r="L118" s="261">
        <v>0</v>
      </c>
      <c r="M118" s="261"/>
      <c r="N118" s="261">
        <v>0</v>
      </c>
      <c r="O118" s="261">
        <v>0</v>
      </c>
      <c r="P118" s="261">
        <v>0</v>
      </c>
      <c r="Q118" s="261"/>
      <c r="R118" s="261">
        <v>0</v>
      </c>
      <c r="S118" s="261">
        <v>0</v>
      </c>
      <c r="T118" s="261">
        <v>0</v>
      </c>
      <c r="U118" s="261"/>
      <c r="V118" s="261">
        <v>0</v>
      </c>
      <c r="W118" s="261">
        <v>0</v>
      </c>
      <c r="X118" s="261">
        <v>0</v>
      </c>
      <c r="Y118" s="261"/>
      <c r="Z118" s="261">
        <v>0</v>
      </c>
      <c r="AA118" s="261">
        <v>0</v>
      </c>
      <c r="AB118" s="261">
        <v>0</v>
      </c>
      <c r="AD118" s="107" t="s">
        <v>91</v>
      </c>
      <c r="AE118" s="102">
        <f t="shared" si="57"/>
        <v>1.0145074566298063E-2</v>
      </c>
      <c r="AF118" s="102">
        <f t="shared" si="58"/>
        <v>0</v>
      </c>
      <c r="AG118" s="102">
        <f t="shared" si="59"/>
        <v>2.0601565718994644E-2</v>
      </c>
      <c r="AH118" s="142"/>
      <c r="AI118" s="102">
        <f t="shared" si="60"/>
        <v>6.5146579804560262E-2</v>
      </c>
      <c r="AJ118" s="102">
        <f t="shared" si="61"/>
        <v>0</v>
      </c>
      <c r="AK118" s="102">
        <f t="shared" si="62"/>
        <v>0.13368983957219249</v>
      </c>
      <c r="AL118" s="105"/>
      <c r="AM118" s="102">
        <f t="shared" si="63"/>
        <v>0</v>
      </c>
      <c r="AN118" s="102">
        <f t="shared" si="64"/>
        <v>0</v>
      </c>
      <c r="AO118" s="102">
        <f t="shared" si="65"/>
        <v>0</v>
      </c>
      <c r="AP118" s="105"/>
      <c r="AQ118" s="102">
        <f t="shared" si="66"/>
        <v>0</v>
      </c>
      <c r="AR118" s="102">
        <f t="shared" si="67"/>
        <v>0</v>
      </c>
      <c r="AS118" s="102">
        <f t="shared" si="68"/>
        <v>0</v>
      </c>
      <c r="AT118" s="105"/>
      <c r="AU118" s="102">
        <f t="shared" si="69"/>
        <v>0</v>
      </c>
      <c r="AV118" s="102">
        <f t="shared" si="70"/>
        <v>0</v>
      </c>
      <c r="AW118" s="102">
        <f t="shared" si="71"/>
        <v>0</v>
      </c>
      <c r="AX118" s="105"/>
      <c r="AY118" s="102">
        <f t="shared" si="72"/>
        <v>0</v>
      </c>
      <c r="AZ118" s="102">
        <f t="shared" si="73"/>
        <v>0</v>
      </c>
      <c r="BA118" s="102">
        <f t="shared" si="74"/>
        <v>0</v>
      </c>
      <c r="BB118" s="142"/>
      <c r="BC118" s="102">
        <f t="shared" si="75"/>
        <v>0</v>
      </c>
      <c r="BD118" s="102">
        <f t="shared" si="76"/>
        <v>0</v>
      </c>
      <c r="BE118" s="102">
        <f t="shared" si="77"/>
        <v>0</v>
      </c>
      <c r="BF118" s="101"/>
    </row>
    <row r="119" spans="1:58" ht="15" customHeight="1" x14ac:dyDescent="0.2">
      <c r="A119" s="107" t="s">
        <v>92</v>
      </c>
      <c r="B119" s="261">
        <v>10</v>
      </c>
      <c r="C119" s="261">
        <v>8</v>
      </c>
      <c r="D119" s="261">
        <v>2</v>
      </c>
      <c r="E119" s="261"/>
      <c r="F119" s="261">
        <v>0</v>
      </c>
      <c r="G119" s="261">
        <v>0</v>
      </c>
      <c r="H119" s="261">
        <v>0</v>
      </c>
      <c r="I119" s="261"/>
      <c r="J119" s="261">
        <v>4</v>
      </c>
      <c r="K119" s="261">
        <v>4</v>
      </c>
      <c r="L119" s="261">
        <v>0</v>
      </c>
      <c r="M119" s="261"/>
      <c r="N119" s="261">
        <v>0</v>
      </c>
      <c r="O119" s="261">
        <v>0</v>
      </c>
      <c r="P119" s="261">
        <v>0</v>
      </c>
      <c r="Q119" s="261"/>
      <c r="R119" s="261">
        <v>2</v>
      </c>
      <c r="S119" s="261">
        <v>1</v>
      </c>
      <c r="T119" s="261">
        <v>1</v>
      </c>
      <c r="U119" s="261"/>
      <c r="V119" s="261">
        <v>2</v>
      </c>
      <c r="W119" s="261">
        <v>2</v>
      </c>
      <c r="X119" s="261">
        <v>0</v>
      </c>
      <c r="Y119" s="261"/>
      <c r="Z119" s="261">
        <v>2</v>
      </c>
      <c r="AA119" s="261">
        <v>1</v>
      </c>
      <c r="AB119" s="261">
        <v>1</v>
      </c>
      <c r="AD119" s="107" t="s">
        <v>92</v>
      </c>
      <c r="AE119" s="102">
        <f t="shared" si="57"/>
        <v>2.9027576197387515E-2</v>
      </c>
      <c r="AF119" s="102">
        <f t="shared" si="58"/>
        <v>4.5837391852403597E-2</v>
      </c>
      <c r="AG119" s="102">
        <f t="shared" si="59"/>
        <v>1.1766782373360004E-2</v>
      </c>
      <c r="AH119" s="142"/>
      <c r="AI119" s="102">
        <f t="shared" si="60"/>
        <v>0</v>
      </c>
      <c r="AJ119" s="102">
        <f t="shared" si="61"/>
        <v>0</v>
      </c>
      <c r="AK119" s="102">
        <f t="shared" si="62"/>
        <v>0</v>
      </c>
      <c r="AL119" s="105"/>
      <c r="AM119" s="102">
        <f t="shared" si="63"/>
        <v>6.1293288384921846E-2</v>
      </c>
      <c r="AN119" s="102">
        <f t="shared" si="64"/>
        <v>0.12121212121212122</v>
      </c>
      <c r="AO119" s="102">
        <f t="shared" si="65"/>
        <v>0</v>
      </c>
      <c r="AP119" s="105"/>
      <c r="AQ119" s="102">
        <f t="shared" si="66"/>
        <v>0</v>
      </c>
      <c r="AR119" s="102">
        <f t="shared" si="67"/>
        <v>0</v>
      </c>
      <c r="AS119" s="102">
        <f t="shared" si="68"/>
        <v>0</v>
      </c>
      <c r="AT119" s="105"/>
      <c r="AU119" s="102">
        <f t="shared" si="69"/>
        <v>3.6363636363636362E-2</v>
      </c>
      <c r="AV119" s="102">
        <f t="shared" si="70"/>
        <v>3.6179450072358899E-2</v>
      </c>
      <c r="AW119" s="102">
        <f t="shared" si="71"/>
        <v>3.6549707602339179E-2</v>
      </c>
      <c r="AX119" s="105"/>
      <c r="AY119" s="102">
        <f t="shared" si="72"/>
        <v>3.4620045006058503E-2</v>
      </c>
      <c r="AZ119" s="102">
        <f t="shared" si="73"/>
        <v>6.8799449604403165E-2</v>
      </c>
      <c r="BA119" s="102">
        <f t="shared" si="74"/>
        <v>0</v>
      </c>
      <c r="BB119" s="142"/>
      <c r="BC119" s="102">
        <f t="shared" si="75"/>
        <v>3.5913090321422161E-2</v>
      </c>
      <c r="BD119" s="102">
        <f t="shared" si="76"/>
        <v>3.5549235691432632E-2</v>
      </c>
      <c r="BE119" s="102">
        <f t="shared" si="77"/>
        <v>3.6284470246734396E-2</v>
      </c>
      <c r="BF119" s="101"/>
    </row>
    <row r="120" spans="1:58" ht="15" customHeight="1" x14ac:dyDescent="0.2">
      <c r="A120" s="107" t="s">
        <v>93</v>
      </c>
      <c r="B120" s="261">
        <v>0</v>
      </c>
      <c r="C120" s="261">
        <v>0</v>
      </c>
      <c r="D120" s="261">
        <v>0</v>
      </c>
      <c r="E120" s="261"/>
      <c r="F120" s="261">
        <v>0</v>
      </c>
      <c r="G120" s="261">
        <v>0</v>
      </c>
      <c r="H120" s="261">
        <v>0</v>
      </c>
      <c r="I120" s="261"/>
      <c r="J120" s="261">
        <v>0</v>
      </c>
      <c r="K120" s="261">
        <v>0</v>
      </c>
      <c r="L120" s="261">
        <v>0</v>
      </c>
      <c r="M120" s="261"/>
      <c r="N120" s="261">
        <v>0</v>
      </c>
      <c r="O120" s="261">
        <v>0</v>
      </c>
      <c r="P120" s="261">
        <v>0</v>
      </c>
      <c r="Q120" s="261"/>
      <c r="R120" s="261">
        <v>0</v>
      </c>
      <c r="S120" s="261">
        <v>0</v>
      </c>
      <c r="T120" s="261">
        <v>0</v>
      </c>
      <c r="U120" s="261"/>
      <c r="V120" s="261">
        <v>0</v>
      </c>
      <c r="W120" s="261">
        <v>0</v>
      </c>
      <c r="X120" s="261">
        <v>0</v>
      </c>
      <c r="Y120" s="261"/>
      <c r="Z120" s="261">
        <v>0</v>
      </c>
      <c r="AA120" s="261">
        <v>0</v>
      </c>
      <c r="AB120" s="261">
        <v>0</v>
      </c>
      <c r="AD120" s="107" t="s">
        <v>93</v>
      </c>
      <c r="AE120" s="102">
        <f t="shared" si="57"/>
        <v>0</v>
      </c>
      <c r="AF120" s="102">
        <f t="shared" si="58"/>
        <v>0</v>
      </c>
      <c r="AG120" s="102">
        <f t="shared" si="59"/>
        <v>0</v>
      </c>
      <c r="AH120" s="142"/>
      <c r="AI120" s="102">
        <f t="shared" si="60"/>
        <v>0</v>
      </c>
      <c r="AJ120" s="102">
        <f t="shared" si="61"/>
        <v>0</v>
      </c>
      <c r="AK120" s="102">
        <f t="shared" si="62"/>
        <v>0</v>
      </c>
      <c r="AL120" s="105"/>
      <c r="AM120" s="102">
        <f t="shared" si="63"/>
        <v>0</v>
      </c>
      <c r="AN120" s="102">
        <f t="shared" si="64"/>
        <v>0</v>
      </c>
      <c r="AO120" s="102">
        <f t="shared" si="65"/>
        <v>0</v>
      </c>
      <c r="AP120" s="105"/>
      <c r="AQ120" s="102">
        <f t="shared" si="66"/>
        <v>0</v>
      </c>
      <c r="AR120" s="102">
        <f t="shared" si="67"/>
        <v>0</v>
      </c>
      <c r="AS120" s="102">
        <f t="shared" si="68"/>
        <v>0</v>
      </c>
      <c r="AT120" s="105"/>
      <c r="AU120" s="102">
        <f t="shared" si="69"/>
        <v>0</v>
      </c>
      <c r="AV120" s="102">
        <f t="shared" si="70"/>
        <v>0</v>
      </c>
      <c r="AW120" s="102">
        <f t="shared" si="71"/>
        <v>0</v>
      </c>
      <c r="AX120" s="105"/>
      <c r="AY120" s="102">
        <f t="shared" si="72"/>
        <v>0</v>
      </c>
      <c r="AZ120" s="102">
        <f t="shared" si="73"/>
        <v>0</v>
      </c>
      <c r="BA120" s="102">
        <f t="shared" si="74"/>
        <v>0</v>
      </c>
      <c r="BB120" s="142"/>
      <c r="BC120" s="102">
        <f t="shared" si="75"/>
        <v>0</v>
      </c>
      <c r="BD120" s="102">
        <f t="shared" si="76"/>
        <v>0</v>
      </c>
      <c r="BE120" s="102">
        <f t="shared" si="77"/>
        <v>0</v>
      </c>
      <c r="BF120" s="101"/>
    </row>
    <row r="121" spans="1:58" ht="15" customHeight="1" x14ac:dyDescent="0.2">
      <c r="A121" s="107" t="s">
        <v>94</v>
      </c>
      <c r="B121" s="261">
        <v>0</v>
      </c>
      <c r="C121" s="261">
        <v>0</v>
      </c>
      <c r="D121" s="261">
        <v>0</v>
      </c>
      <c r="E121" s="261"/>
      <c r="F121" s="261">
        <v>0</v>
      </c>
      <c r="G121" s="261">
        <v>0</v>
      </c>
      <c r="H121" s="261">
        <v>0</v>
      </c>
      <c r="I121" s="261"/>
      <c r="J121" s="261">
        <v>0</v>
      </c>
      <c r="K121" s="261">
        <v>0</v>
      </c>
      <c r="L121" s="261">
        <v>0</v>
      </c>
      <c r="M121" s="261"/>
      <c r="N121" s="261">
        <v>0</v>
      </c>
      <c r="O121" s="261">
        <v>0</v>
      </c>
      <c r="P121" s="261">
        <v>0</v>
      </c>
      <c r="Q121" s="261"/>
      <c r="R121" s="261">
        <v>0</v>
      </c>
      <c r="S121" s="261">
        <v>0</v>
      </c>
      <c r="T121" s="261">
        <v>0</v>
      </c>
      <c r="U121" s="261"/>
      <c r="V121" s="261">
        <v>0</v>
      </c>
      <c r="W121" s="261">
        <v>0</v>
      </c>
      <c r="X121" s="261">
        <v>0</v>
      </c>
      <c r="Y121" s="261"/>
      <c r="Z121" s="261">
        <v>0</v>
      </c>
      <c r="AA121" s="261">
        <v>0</v>
      </c>
      <c r="AB121" s="261">
        <v>0</v>
      </c>
      <c r="AD121" s="107" t="s">
        <v>94</v>
      </c>
      <c r="AE121" s="102">
        <f t="shared" si="57"/>
        <v>0</v>
      </c>
      <c r="AF121" s="102">
        <f t="shared" si="58"/>
        <v>0</v>
      </c>
      <c r="AG121" s="102">
        <f t="shared" si="59"/>
        <v>0</v>
      </c>
      <c r="AH121" s="142"/>
      <c r="AI121" s="102">
        <f t="shared" si="60"/>
        <v>0</v>
      </c>
      <c r="AJ121" s="102">
        <f t="shared" si="61"/>
        <v>0</v>
      </c>
      <c r="AK121" s="102">
        <f t="shared" si="62"/>
        <v>0</v>
      </c>
      <c r="AL121" s="105"/>
      <c r="AM121" s="102">
        <f t="shared" si="63"/>
        <v>0</v>
      </c>
      <c r="AN121" s="102">
        <f t="shared" si="64"/>
        <v>0</v>
      </c>
      <c r="AO121" s="102">
        <f t="shared" si="65"/>
        <v>0</v>
      </c>
      <c r="AP121" s="105"/>
      <c r="AQ121" s="102">
        <f t="shared" si="66"/>
        <v>0</v>
      </c>
      <c r="AR121" s="102">
        <f t="shared" si="67"/>
        <v>0</v>
      </c>
      <c r="AS121" s="102">
        <f t="shared" si="68"/>
        <v>0</v>
      </c>
      <c r="AT121" s="105"/>
      <c r="AU121" s="102">
        <f t="shared" si="69"/>
        <v>0</v>
      </c>
      <c r="AV121" s="102">
        <f t="shared" si="70"/>
        <v>0</v>
      </c>
      <c r="AW121" s="102">
        <f t="shared" si="71"/>
        <v>0</v>
      </c>
      <c r="AX121" s="105"/>
      <c r="AY121" s="102">
        <f t="shared" si="72"/>
        <v>0</v>
      </c>
      <c r="AZ121" s="102">
        <f t="shared" si="73"/>
        <v>0</v>
      </c>
      <c r="BA121" s="102">
        <f t="shared" si="74"/>
        <v>0</v>
      </c>
      <c r="BB121" s="142"/>
      <c r="BC121" s="102">
        <f t="shared" si="75"/>
        <v>0</v>
      </c>
      <c r="BD121" s="102">
        <f t="shared" si="76"/>
        <v>0</v>
      </c>
      <c r="BE121" s="102">
        <f t="shared" si="77"/>
        <v>0</v>
      </c>
      <c r="BF121" s="101"/>
    </row>
    <row r="122" spans="1:58" ht="15" customHeight="1" x14ac:dyDescent="0.2">
      <c r="A122" s="107" t="s">
        <v>95</v>
      </c>
      <c r="B122" s="261">
        <v>0</v>
      </c>
      <c r="C122" s="261">
        <v>0</v>
      </c>
      <c r="D122" s="261">
        <v>0</v>
      </c>
      <c r="E122" s="261"/>
      <c r="F122" s="261">
        <v>0</v>
      </c>
      <c r="G122" s="261">
        <v>0</v>
      </c>
      <c r="H122" s="261">
        <v>0</v>
      </c>
      <c r="I122" s="261"/>
      <c r="J122" s="261">
        <v>0</v>
      </c>
      <c r="K122" s="261">
        <v>0</v>
      </c>
      <c r="L122" s="261">
        <v>0</v>
      </c>
      <c r="M122" s="261"/>
      <c r="N122" s="261">
        <v>0</v>
      </c>
      <c r="O122" s="261">
        <v>0</v>
      </c>
      <c r="P122" s="261">
        <v>0</v>
      </c>
      <c r="Q122" s="261"/>
      <c r="R122" s="261">
        <v>0</v>
      </c>
      <c r="S122" s="261">
        <v>0</v>
      </c>
      <c r="T122" s="261">
        <v>0</v>
      </c>
      <c r="U122" s="261"/>
      <c r="V122" s="261">
        <v>0</v>
      </c>
      <c r="W122" s="261">
        <v>0</v>
      </c>
      <c r="X122" s="261">
        <v>0</v>
      </c>
      <c r="Y122" s="261"/>
      <c r="Z122" s="261">
        <v>0</v>
      </c>
      <c r="AA122" s="261">
        <v>0</v>
      </c>
      <c r="AB122" s="261">
        <v>0</v>
      </c>
      <c r="AD122" s="107" t="s">
        <v>95</v>
      </c>
      <c r="AE122" s="102">
        <f t="shared" si="57"/>
        <v>0</v>
      </c>
      <c r="AF122" s="102">
        <f t="shared" si="58"/>
        <v>0</v>
      </c>
      <c r="AG122" s="102">
        <f t="shared" si="59"/>
        <v>0</v>
      </c>
      <c r="AH122" s="142"/>
      <c r="AI122" s="102">
        <f t="shared" si="60"/>
        <v>0</v>
      </c>
      <c r="AJ122" s="102">
        <f t="shared" si="61"/>
        <v>0</v>
      </c>
      <c r="AK122" s="102">
        <f t="shared" si="62"/>
        <v>0</v>
      </c>
      <c r="AL122" s="105"/>
      <c r="AM122" s="102">
        <f t="shared" si="63"/>
        <v>0</v>
      </c>
      <c r="AN122" s="102">
        <f t="shared" si="64"/>
        <v>0</v>
      </c>
      <c r="AO122" s="102">
        <f t="shared" si="65"/>
        <v>0</v>
      </c>
      <c r="AP122" s="105"/>
      <c r="AQ122" s="102">
        <f t="shared" si="66"/>
        <v>0</v>
      </c>
      <c r="AR122" s="102">
        <f t="shared" si="67"/>
        <v>0</v>
      </c>
      <c r="AS122" s="102">
        <f t="shared" si="68"/>
        <v>0</v>
      </c>
      <c r="AT122" s="105"/>
      <c r="AU122" s="102">
        <f t="shared" si="69"/>
        <v>0</v>
      </c>
      <c r="AV122" s="102">
        <f t="shared" si="70"/>
        <v>0</v>
      </c>
      <c r="AW122" s="102">
        <f t="shared" si="71"/>
        <v>0</v>
      </c>
      <c r="AX122" s="105"/>
      <c r="AY122" s="102">
        <f t="shared" si="72"/>
        <v>0</v>
      </c>
      <c r="AZ122" s="102">
        <f t="shared" si="73"/>
        <v>0</v>
      </c>
      <c r="BA122" s="102">
        <f t="shared" si="74"/>
        <v>0</v>
      </c>
      <c r="BB122" s="142"/>
      <c r="BC122" s="102">
        <f t="shared" si="75"/>
        <v>0</v>
      </c>
      <c r="BD122" s="102">
        <f t="shared" si="76"/>
        <v>0</v>
      </c>
      <c r="BE122" s="102">
        <f t="shared" si="77"/>
        <v>0</v>
      </c>
      <c r="BF122" s="101"/>
    </row>
    <row r="123" spans="1:58" ht="15" customHeight="1" x14ac:dyDescent="0.2">
      <c r="A123" s="107" t="s">
        <v>96</v>
      </c>
      <c r="B123" s="261">
        <v>7</v>
      </c>
      <c r="C123" s="261">
        <v>3</v>
      </c>
      <c r="D123" s="261">
        <v>4</v>
      </c>
      <c r="E123" s="261"/>
      <c r="F123" s="261">
        <v>2</v>
      </c>
      <c r="G123" s="261">
        <v>1</v>
      </c>
      <c r="H123" s="261">
        <v>1</v>
      </c>
      <c r="I123" s="261"/>
      <c r="J123" s="261">
        <v>0</v>
      </c>
      <c r="K123" s="261">
        <v>0</v>
      </c>
      <c r="L123" s="261">
        <v>0</v>
      </c>
      <c r="M123" s="261"/>
      <c r="N123" s="261">
        <v>0</v>
      </c>
      <c r="O123" s="261">
        <v>0</v>
      </c>
      <c r="P123" s="261">
        <v>0</v>
      </c>
      <c r="Q123" s="261"/>
      <c r="R123" s="261">
        <v>1</v>
      </c>
      <c r="S123" s="261">
        <v>0</v>
      </c>
      <c r="T123" s="261">
        <v>1</v>
      </c>
      <c r="U123" s="261"/>
      <c r="V123" s="261">
        <v>2</v>
      </c>
      <c r="W123" s="261">
        <v>1</v>
      </c>
      <c r="X123" s="261">
        <v>1</v>
      </c>
      <c r="Y123" s="261"/>
      <c r="Z123" s="261">
        <v>2</v>
      </c>
      <c r="AA123" s="261">
        <v>1</v>
      </c>
      <c r="AB123" s="261">
        <v>1</v>
      </c>
      <c r="AD123" s="107" t="s">
        <v>96</v>
      </c>
      <c r="AE123" s="102">
        <f t="shared" si="57"/>
        <v>6.1124694376528114E-2</v>
      </c>
      <c r="AF123" s="102">
        <f t="shared" si="58"/>
        <v>5.0471063257065948E-2</v>
      </c>
      <c r="AG123" s="102">
        <f t="shared" si="59"/>
        <v>7.2621641249092234E-2</v>
      </c>
      <c r="AH123" s="142"/>
      <c r="AI123" s="102">
        <f t="shared" si="60"/>
        <v>0.10911074740861974</v>
      </c>
      <c r="AJ123" s="102">
        <f t="shared" si="61"/>
        <v>0.1076426264800861</v>
      </c>
      <c r="AK123" s="102">
        <f t="shared" si="62"/>
        <v>0.11061946902654868</v>
      </c>
      <c r="AL123" s="105"/>
      <c r="AM123" s="102">
        <f t="shared" si="63"/>
        <v>0</v>
      </c>
      <c r="AN123" s="102">
        <f t="shared" si="64"/>
        <v>0</v>
      </c>
      <c r="AO123" s="102">
        <f t="shared" si="65"/>
        <v>0</v>
      </c>
      <c r="AP123" s="105"/>
      <c r="AQ123" s="102">
        <f t="shared" si="66"/>
        <v>0</v>
      </c>
      <c r="AR123" s="102">
        <f t="shared" si="67"/>
        <v>0</v>
      </c>
      <c r="AS123" s="102">
        <f t="shared" si="68"/>
        <v>0</v>
      </c>
      <c r="AT123" s="105"/>
      <c r="AU123" s="102">
        <f t="shared" si="69"/>
        <v>5.6179775280898882E-2</v>
      </c>
      <c r="AV123" s="102">
        <f t="shared" si="70"/>
        <v>0</v>
      </c>
      <c r="AW123" s="102">
        <f t="shared" si="71"/>
        <v>0.11695906432748539</v>
      </c>
      <c r="AX123" s="105"/>
      <c r="AY123" s="102">
        <f t="shared" si="72"/>
        <v>0.10683760683760685</v>
      </c>
      <c r="AZ123" s="102">
        <f t="shared" si="73"/>
        <v>9.8814229249011856E-2</v>
      </c>
      <c r="BA123" s="102">
        <f t="shared" si="74"/>
        <v>0.11627906976744186</v>
      </c>
      <c r="BB123" s="142"/>
      <c r="BC123" s="102">
        <f t="shared" si="75"/>
        <v>0.10598834128245893</v>
      </c>
      <c r="BD123" s="102">
        <f t="shared" si="76"/>
        <v>0.102880658436214</v>
      </c>
      <c r="BE123" s="102">
        <f t="shared" si="77"/>
        <v>0.10928961748633879</v>
      </c>
      <c r="BF123" s="101"/>
    </row>
    <row r="124" spans="1:58" ht="15" customHeight="1" x14ac:dyDescent="0.2">
      <c r="A124" s="107" t="s">
        <v>97</v>
      </c>
      <c r="B124" s="261">
        <v>1</v>
      </c>
      <c r="C124" s="261">
        <v>1</v>
      </c>
      <c r="D124" s="261">
        <v>0</v>
      </c>
      <c r="E124" s="261"/>
      <c r="F124" s="261">
        <v>0</v>
      </c>
      <c r="G124" s="261">
        <v>0</v>
      </c>
      <c r="H124" s="261">
        <v>0</v>
      </c>
      <c r="I124" s="261"/>
      <c r="J124" s="261">
        <v>0</v>
      </c>
      <c r="K124" s="261">
        <v>0</v>
      </c>
      <c r="L124" s="261">
        <v>0</v>
      </c>
      <c r="M124" s="261"/>
      <c r="N124" s="261">
        <v>1</v>
      </c>
      <c r="O124" s="261">
        <v>1</v>
      </c>
      <c r="P124" s="261">
        <v>0</v>
      </c>
      <c r="Q124" s="261"/>
      <c r="R124" s="261">
        <v>0</v>
      </c>
      <c r="S124" s="261">
        <v>0</v>
      </c>
      <c r="T124" s="261">
        <v>0</v>
      </c>
      <c r="U124" s="261"/>
      <c r="V124" s="261">
        <v>0</v>
      </c>
      <c r="W124" s="261">
        <v>0</v>
      </c>
      <c r="X124" s="261">
        <v>0</v>
      </c>
      <c r="Y124" s="261"/>
      <c r="Z124" s="261">
        <v>0</v>
      </c>
      <c r="AA124" s="261">
        <v>0</v>
      </c>
      <c r="AB124" s="261">
        <v>0</v>
      </c>
      <c r="AD124" s="107" t="s">
        <v>97</v>
      </c>
      <c r="AE124" s="102">
        <f t="shared" si="57"/>
        <v>1.4291839359725595E-2</v>
      </c>
      <c r="AF124" s="102">
        <f t="shared" si="58"/>
        <v>2.7956388034665922E-2</v>
      </c>
      <c r="AG124" s="102">
        <f t="shared" si="59"/>
        <v>0</v>
      </c>
      <c r="AH124" s="142"/>
      <c r="AI124" s="102">
        <f t="shared" si="60"/>
        <v>0</v>
      </c>
      <c r="AJ124" s="102">
        <f t="shared" si="61"/>
        <v>0</v>
      </c>
      <c r="AK124" s="102">
        <f t="shared" si="62"/>
        <v>0</v>
      </c>
      <c r="AL124" s="105"/>
      <c r="AM124" s="102">
        <f t="shared" si="63"/>
        <v>0</v>
      </c>
      <c r="AN124" s="102">
        <f t="shared" si="64"/>
        <v>0</v>
      </c>
      <c r="AO124" s="102">
        <f t="shared" si="65"/>
        <v>0</v>
      </c>
      <c r="AP124" s="105"/>
      <c r="AQ124" s="102">
        <f t="shared" si="66"/>
        <v>8.2644628099173556E-2</v>
      </c>
      <c r="AR124" s="102">
        <f t="shared" si="67"/>
        <v>0.1669449081803005</v>
      </c>
      <c r="AS124" s="102">
        <f t="shared" si="68"/>
        <v>0</v>
      </c>
      <c r="AT124" s="105"/>
      <c r="AU124" s="102">
        <f t="shared" si="69"/>
        <v>0</v>
      </c>
      <c r="AV124" s="102">
        <f t="shared" si="70"/>
        <v>0</v>
      </c>
      <c r="AW124" s="102">
        <f t="shared" si="71"/>
        <v>0</v>
      </c>
      <c r="AX124" s="105"/>
      <c r="AY124" s="102">
        <f t="shared" si="72"/>
        <v>0</v>
      </c>
      <c r="AZ124" s="102">
        <f t="shared" si="73"/>
        <v>0</v>
      </c>
      <c r="BA124" s="102">
        <f t="shared" si="74"/>
        <v>0</v>
      </c>
      <c r="BB124" s="142"/>
      <c r="BC124" s="102">
        <f t="shared" si="75"/>
        <v>0</v>
      </c>
      <c r="BD124" s="102">
        <f t="shared" si="76"/>
        <v>0</v>
      </c>
      <c r="BE124" s="102">
        <f t="shared" si="77"/>
        <v>0</v>
      </c>
      <c r="BF124" s="101"/>
    </row>
    <row r="125" spans="1:58" ht="15" customHeight="1" x14ac:dyDescent="0.2">
      <c r="A125" s="107" t="s">
        <v>98</v>
      </c>
      <c r="B125" s="261">
        <v>3</v>
      </c>
      <c r="C125" s="261">
        <v>1</v>
      </c>
      <c r="D125" s="261">
        <v>2</v>
      </c>
      <c r="E125" s="261"/>
      <c r="F125" s="261">
        <v>1</v>
      </c>
      <c r="G125" s="261">
        <v>1</v>
      </c>
      <c r="H125" s="261">
        <v>0</v>
      </c>
      <c r="I125" s="261"/>
      <c r="J125" s="261">
        <v>1</v>
      </c>
      <c r="K125" s="261">
        <v>0</v>
      </c>
      <c r="L125" s="261">
        <v>1</v>
      </c>
      <c r="M125" s="261"/>
      <c r="N125" s="261">
        <v>0</v>
      </c>
      <c r="O125" s="261">
        <v>0</v>
      </c>
      <c r="P125" s="261">
        <v>0</v>
      </c>
      <c r="Q125" s="261"/>
      <c r="R125" s="261">
        <v>0</v>
      </c>
      <c r="S125" s="261">
        <v>0</v>
      </c>
      <c r="T125" s="261">
        <v>0</v>
      </c>
      <c r="U125" s="261"/>
      <c r="V125" s="261">
        <v>0</v>
      </c>
      <c r="W125" s="261">
        <v>0</v>
      </c>
      <c r="X125" s="261">
        <v>0</v>
      </c>
      <c r="Y125" s="261"/>
      <c r="Z125" s="261">
        <v>1</v>
      </c>
      <c r="AA125" s="261">
        <v>0</v>
      </c>
      <c r="AB125" s="261">
        <v>1</v>
      </c>
      <c r="AD125" s="107" t="s">
        <v>98</v>
      </c>
      <c r="AE125" s="102">
        <f t="shared" si="57"/>
        <v>2.0087043856712422E-2</v>
      </c>
      <c r="AF125" s="102">
        <f t="shared" si="58"/>
        <v>1.301913813305559E-2</v>
      </c>
      <c r="AG125" s="102">
        <f t="shared" si="59"/>
        <v>2.7570995312930797E-2</v>
      </c>
      <c r="AH125" s="142"/>
      <c r="AI125" s="102">
        <f t="shared" si="60"/>
        <v>4.3478260869565216E-2</v>
      </c>
      <c r="AJ125" s="102">
        <f t="shared" si="61"/>
        <v>8.4245998315080034E-2</v>
      </c>
      <c r="AK125" s="102">
        <f t="shared" si="62"/>
        <v>0</v>
      </c>
      <c r="AL125" s="105"/>
      <c r="AM125" s="102">
        <f t="shared" si="63"/>
        <v>3.4770514603616132E-2</v>
      </c>
      <c r="AN125" s="102">
        <f t="shared" si="64"/>
        <v>0</v>
      </c>
      <c r="AO125" s="102">
        <f t="shared" si="65"/>
        <v>7.4183976261127604E-2</v>
      </c>
      <c r="AP125" s="105"/>
      <c r="AQ125" s="102">
        <f t="shared" si="66"/>
        <v>0</v>
      </c>
      <c r="AR125" s="102">
        <f t="shared" si="67"/>
        <v>0</v>
      </c>
      <c r="AS125" s="102">
        <f t="shared" si="68"/>
        <v>0</v>
      </c>
      <c r="AT125" s="105"/>
      <c r="AU125" s="102">
        <f t="shared" si="69"/>
        <v>0</v>
      </c>
      <c r="AV125" s="102">
        <f t="shared" si="70"/>
        <v>0</v>
      </c>
      <c r="AW125" s="102">
        <f t="shared" si="71"/>
        <v>0</v>
      </c>
      <c r="AX125" s="105"/>
      <c r="AY125" s="102">
        <f t="shared" si="72"/>
        <v>0</v>
      </c>
      <c r="AZ125" s="102">
        <f t="shared" si="73"/>
        <v>0</v>
      </c>
      <c r="BA125" s="102">
        <f t="shared" si="74"/>
        <v>0</v>
      </c>
      <c r="BB125" s="142"/>
      <c r="BC125" s="102">
        <f t="shared" si="75"/>
        <v>3.9556962025316458E-2</v>
      </c>
      <c r="BD125" s="102">
        <f t="shared" si="76"/>
        <v>0</v>
      </c>
      <c r="BE125" s="102">
        <f t="shared" si="77"/>
        <v>8.0128205128205121E-2</v>
      </c>
      <c r="BF125" s="101"/>
    </row>
    <row r="126" spans="1:58" ht="15" customHeight="1" x14ac:dyDescent="0.2">
      <c r="A126" s="107" t="s">
        <v>99</v>
      </c>
      <c r="B126" s="261">
        <v>5</v>
      </c>
      <c r="C126" s="261">
        <v>4</v>
      </c>
      <c r="D126" s="261">
        <v>1</v>
      </c>
      <c r="E126" s="261"/>
      <c r="F126" s="261">
        <v>0</v>
      </c>
      <c r="G126" s="261">
        <v>0</v>
      </c>
      <c r="H126" s="261">
        <v>0</v>
      </c>
      <c r="I126" s="261"/>
      <c r="J126" s="261">
        <v>2</v>
      </c>
      <c r="K126" s="261">
        <v>1</v>
      </c>
      <c r="L126" s="261">
        <v>1</v>
      </c>
      <c r="M126" s="261"/>
      <c r="N126" s="261">
        <v>0</v>
      </c>
      <c r="O126" s="261">
        <v>0</v>
      </c>
      <c r="P126" s="261">
        <v>0</v>
      </c>
      <c r="Q126" s="261"/>
      <c r="R126" s="261">
        <v>1</v>
      </c>
      <c r="S126" s="261">
        <v>1</v>
      </c>
      <c r="T126" s="261">
        <v>0</v>
      </c>
      <c r="U126" s="261"/>
      <c r="V126" s="261">
        <v>0</v>
      </c>
      <c r="W126" s="261">
        <v>0</v>
      </c>
      <c r="X126" s="261">
        <v>0</v>
      </c>
      <c r="Y126" s="261"/>
      <c r="Z126" s="261">
        <v>2</v>
      </c>
      <c r="AA126" s="261">
        <v>2</v>
      </c>
      <c r="AB126" s="261">
        <v>0</v>
      </c>
      <c r="AD126" s="107" t="s">
        <v>99</v>
      </c>
      <c r="AE126" s="102">
        <f t="shared" si="57"/>
        <v>3.3877633986042412E-2</v>
      </c>
      <c r="AF126" s="102">
        <f t="shared" si="58"/>
        <v>5.2130848429558188E-2</v>
      </c>
      <c r="AG126" s="102">
        <f t="shared" si="59"/>
        <v>1.4112334180073384E-2</v>
      </c>
      <c r="AH126" s="142"/>
      <c r="AI126" s="102">
        <f t="shared" si="60"/>
        <v>0</v>
      </c>
      <c r="AJ126" s="102">
        <f t="shared" si="61"/>
        <v>0</v>
      </c>
      <c r="AK126" s="102">
        <f t="shared" si="62"/>
        <v>0</v>
      </c>
      <c r="AL126" s="105"/>
      <c r="AM126" s="102">
        <f t="shared" si="63"/>
        <v>6.8516615279205204E-2</v>
      </c>
      <c r="AN126" s="102">
        <f t="shared" si="64"/>
        <v>6.4977257959714096E-2</v>
      </c>
      <c r="AO126" s="102">
        <f t="shared" si="65"/>
        <v>7.2463768115942032E-2</v>
      </c>
      <c r="AP126" s="105"/>
      <c r="AQ126" s="102">
        <f t="shared" si="66"/>
        <v>0</v>
      </c>
      <c r="AR126" s="102">
        <f t="shared" si="67"/>
        <v>0</v>
      </c>
      <c r="AS126" s="102">
        <f t="shared" si="68"/>
        <v>0</v>
      </c>
      <c r="AT126" s="105"/>
      <c r="AU126" s="102">
        <f t="shared" si="69"/>
        <v>4.4208664898320066E-2</v>
      </c>
      <c r="AV126" s="102">
        <f t="shared" si="70"/>
        <v>8.2918739635157543E-2</v>
      </c>
      <c r="AW126" s="102">
        <f t="shared" si="71"/>
        <v>0</v>
      </c>
      <c r="AX126" s="105"/>
      <c r="AY126" s="102">
        <f t="shared" si="72"/>
        <v>0</v>
      </c>
      <c r="AZ126" s="102">
        <f t="shared" si="73"/>
        <v>0</v>
      </c>
      <c r="BA126" s="102">
        <f t="shared" si="74"/>
        <v>0</v>
      </c>
      <c r="BB126" s="142"/>
      <c r="BC126" s="102">
        <f t="shared" si="75"/>
        <v>8.2542302930251762E-2</v>
      </c>
      <c r="BD126" s="102">
        <f t="shared" si="76"/>
        <v>0.16220600162206003</v>
      </c>
      <c r="BE126" s="102">
        <f t="shared" si="77"/>
        <v>0</v>
      </c>
      <c r="BF126" s="101"/>
    </row>
    <row r="127" spans="1:58" ht="15" customHeight="1" x14ac:dyDescent="0.2">
      <c r="A127" s="107" t="s">
        <v>100</v>
      </c>
      <c r="B127" s="261">
        <v>3</v>
      </c>
      <c r="C127" s="261">
        <v>2</v>
      </c>
      <c r="D127" s="261">
        <v>1</v>
      </c>
      <c r="E127" s="261"/>
      <c r="F127" s="261">
        <v>1</v>
      </c>
      <c r="G127" s="261">
        <v>1</v>
      </c>
      <c r="H127" s="261">
        <v>0</v>
      </c>
      <c r="I127" s="261"/>
      <c r="J127" s="261">
        <v>0</v>
      </c>
      <c r="K127" s="261">
        <v>0</v>
      </c>
      <c r="L127" s="261">
        <v>0</v>
      </c>
      <c r="M127" s="261"/>
      <c r="N127" s="261">
        <v>1</v>
      </c>
      <c r="O127" s="261">
        <v>1</v>
      </c>
      <c r="P127" s="261">
        <v>0</v>
      </c>
      <c r="Q127" s="261"/>
      <c r="R127" s="261">
        <v>1</v>
      </c>
      <c r="S127" s="261">
        <v>0</v>
      </c>
      <c r="T127" s="261">
        <v>1</v>
      </c>
      <c r="U127" s="261"/>
      <c r="V127" s="261">
        <v>0</v>
      </c>
      <c r="W127" s="261">
        <v>0</v>
      </c>
      <c r="X127" s="261">
        <v>0</v>
      </c>
      <c r="Y127" s="261"/>
      <c r="Z127" s="261">
        <v>0</v>
      </c>
      <c r="AA127" s="261">
        <v>0</v>
      </c>
      <c r="AB127" s="261">
        <v>0</v>
      </c>
      <c r="AD127" s="107" t="s">
        <v>100</v>
      </c>
      <c r="AE127" s="102">
        <f t="shared" si="57"/>
        <v>3.6031707902954603E-2</v>
      </c>
      <c r="AF127" s="102">
        <f t="shared" si="58"/>
        <v>4.6051116739580934E-2</v>
      </c>
      <c r="AG127" s="102">
        <f t="shared" si="59"/>
        <v>2.5106703489831784E-2</v>
      </c>
      <c r="AH127" s="142"/>
      <c r="AI127" s="102">
        <f t="shared" si="60"/>
        <v>7.518796992481204E-2</v>
      </c>
      <c r="AJ127" s="102">
        <f t="shared" si="61"/>
        <v>0.14326647564469913</v>
      </c>
      <c r="AK127" s="102">
        <f t="shared" si="62"/>
        <v>0</v>
      </c>
      <c r="AL127" s="105"/>
      <c r="AM127" s="102">
        <f t="shared" si="63"/>
        <v>0</v>
      </c>
      <c r="AN127" s="102">
        <f t="shared" si="64"/>
        <v>0</v>
      </c>
      <c r="AO127" s="102">
        <f t="shared" si="65"/>
        <v>0</v>
      </c>
      <c r="AP127" s="105"/>
      <c r="AQ127" s="102">
        <f t="shared" si="66"/>
        <v>6.6800267201068811E-2</v>
      </c>
      <c r="AR127" s="102">
        <f t="shared" si="67"/>
        <v>0.12594458438287154</v>
      </c>
      <c r="AS127" s="102">
        <f t="shared" si="68"/>
        <v>0</v>
      </c>
      <c r="AT127" s="105"/>
      <c r="AU127" s="102">
        <f t="shared" si="69"/>
        <v>7.7579519006982151E-2</v>
      </c>
      <c r="AV127" s="102">
        <f t="shared" si="70"/>
        <v>0</v>
      </c>
      <c r="AW127" s="102">
        <f t="shared" si="71"/>
        <v>0.15552099533437014</v>
      </c>
      <c r="AX127" s="105"/>
      <c r="AY127" s="102">
        <f t="shared" si="72"/>
        <v>0</v>
      </c>
      <c r="AZ127" s="102">
        <f t="shared" si="73"/>
        <v>0</v>
      </c>
      <c r="BA127" s="102">
        <f t="shared" si="74"/>
        <v>0</v>
      </c>
      <c r="BB127" s="142"/>
      <c r="BC127" s="102">
        <f t="shared" si="75"/>
        <v>0</v>
      </c>
      <c r="BD127" s="102">
        <f t="shared" si="76"/>
        <v>0</v>
      </c>
      <c r="BE127" s="102">
        <f t="shared" si="77"/>
        <v>0</v>
      </c>
      <c r="BF127" s="101"/>
    </row>
    <row r="128" spans="1:58" ht="15" customHeight="1" x14ac:dyDescent="0.2">
      <c r="A128" s="107" t="s">
        <v>101</v>
      </c>
      <c r="B128" s="261">
        <v>7</v>
      </c>
      <c r="C128" s="261">
        <v>4</v>
      </c>
      <c r="D128" s="261">
        <v>3</v>
      </c>
      <c r="E128" s="261"/>
      <c r="F128" s="261">
        <v>0</v>
      </c>
      <c r="G128" s="261">
        <v>0</v>
      </c>
      <c r="H128" s="261">
        <v>0</v>
      </c>
      <c r="I128" s="261"/>
      <c r="J128" s="261">
        <v>2</v>
      </c>
      <c r="K128" s="261">
        <v>1</v>
      </c>
      <c r="L128" s="261">
        <v>1</v>
      </c>
      <c r="M128" s="261"/>
      <c r="N128" s="261">
        <v>3</v>
      </c>
      <c r="O128" s="261">
        <v>1</v>
      </c>
      <c r="P128" s="261">
        <v>2</v>
      </c>
      <c r="Q128" s="261"/>
      <c r="R128" s="261">
        <v>2</v>
      </c>
      <c r="S128" s="261">
        <v>2</v>
      </c>
      <c r="T128" s="261">
        <v>0</v>
      </c>
      <c r="U128" s="261"/>
      <c r="V128" s="261">
        <v>0</v>
      </c>
      <c r="W128" s="261">
        <v>0</v>
      </c>
      <c r="X128" s="261">
        <v>0</v>
      </c>
      <c r="Y128" s="261"/>
      <c r="Z128" s="261">
        <v>0</v>
      </c>
      <c r="AA128" s="261">
        <v>0</v>
      </c>
      <c r="AB128" s="261">
        <v>0</v>
      </c>
      <c r="AD128" s="107" t="s">
        <v>101</v>
      </c>
      <c r="AE128" s="102">
        <f t="shared" si="57"/>
        <v>7.8072719161275936E-2</v>
      </c>
      <c r="AF128" s="102">
        <f t="shared" si="58"/>
        <v>8.6003010105353689E-2</v>
      </c>
      <c r="AG128" s="102">
        <f t="shared" si="59"/>
        <v>6.9524913093858637E-2</v>
      </c>
      <c r="AH128" s="142"/>
      <c r="AI128" s="102">
        <f t="shared" si="60"/>
        <v>0</v>
      </c>
      <c r="AJ128" s="102">
        <f t="shared" si="61"/>
        <v>0</v>
      </c>
      <c r="AK128" s="102">
        <f t="shared" si="62"/>
        <v>0</v>
      </c>
      <c r="AL128" s="105"/>
      <c r="AM128" s="102">
        <f t="shared" si="63"/>
        <v>0.11409013120365087</v>
      </c>
      <c r="AN128" s="102">
        <f t="shared" si="64"/>
        <v>0.1076426264800861</v>
      </c>
      <c r="AO128" s="102">
        <f t="shared" si="65"/>
        <v>0.12135922330097086</v>
      </c>
      <c r="AP128" s="105"/>
      <c r="AQ128" s="102">
        <f t="shared" si="66"/>
        <v>0.18382352941176469</v>
      </c>
      <c r="AR128" s="102">
        <f t="shared" si="67"/>
        <v>0.11933174224343676</v>
      </c>
      <c r="AS128" s="102">
        <f t="shared" si="68"/>
        <v>0.25188916876574308</v>
      </c>
      <c r="AT128" s="105"/>
      <c r="AU128" s="102">
        <f t="shared" si="69"/>
        <v>0.13908205841446453</v>
      </c>
      <c r="AV128" s="102">
        <f t="shared" si="70"/>
        <v>0.26666666666666666</v>
      </c>
      <c r="AW128" s="102">
        <f t="shared" si="71"/>
        <v>0</v>
      </c>
      <c r="AX128" s="105"/>
      <c r="AY128" s="102">
        <f t="shared" si="72"/>
        <v>0</v>
      </c>
      <c r="AZ128" s="102">
        <f t="shared" si="73"/>
        <v>0</v>
      </c>
      <c r="BA128" s="102">
        <f t="shared" si="74"/>
        <v>0</v>
      </c>
      <c r="BB128" s="142"/>
      <c r="BC128" s="102">
        <f t="shared" si="75"/>
        <v>0</v>
      </c>
      <c r="BD128" s="102">
        <f t="shared" si="76"/>
        <v>0</v>
      </c>
      <c r="BE128" s="102">
        <f t="shared" si="77"/>
        <v>0</v>
      </c>
      <c r="BF128" s="101"/>
    </row>
    <row r="129" spans="1:58" ht="15" customHeight="1" x14ac:dyDescent="0.2">
      <c r="A129" s="107" t="s">
        <v>102</v>
      </c>
      <c r="B129" s="261">
        <v>4</v>
      </c>
      <c r="C129" s="261">
        <v>2</v>
      </c>
      <c r="D129" s="261">
        <v>2</v>
      </c>
      <c r="E129" s="261"/>
      <c r="F129" s="261">
        <v>2</v>
      </c>
      <c r="G129" s="261">
        <v>0</v>
      </c>
      <c r="H129" s="261">
        <v>2</v>
      </c>
      <c r="I129" s="261"/>
      <c r="J129" s="261">
        <v>0</v>
      </c>
      <c r="K129" s="261">
        <v>0</v>
      </c>
      <c r="L129" s="261">
        <v>0</v>
      </c>
      <c r="M129" s="261"/>
      <c r="N129" s="261">
        <v>1</v>
      </c>
      <c r="O129" s="261">
        <v>1</v>
      </c>
      <c r="P129" s="261">
        <v>0</v>
      </c>
      <c r="Q129" s="261"/>
      <c r="R129" s="261">
        <v>0</v>
      </c>
      <c r="S129" s="261">
        <v>0</v>
      </c>
      <c r="T129" s="261">
        <v>0</v>
      </c>
      <c r="U129" s="261"/>
      <c r="V129" s="261">
        <v>1</v>
      </c>
      <c r="W129" s="261">
        <v>1</v>
      </c>
      <c r="X129" s="261">
        <v>0</v>
      </c>
      <c r="Y129" s="261"/>
      <c r="Z129" s="261">
        <v>0</v>
      </c>
      <c r="AA129" s="261">
        <v>0</v>
      </c>
      <c r="AB129" s="261">
        <v>0</v>
      </c>
      <c r="AD129" s="107" t="s">
        <v>102</v>
      </c>
      <c r="AE129" s="102">
        <f t="shared" si="57"/>
        <v>0.13175230566534915</v>
      </c>
      <c r="AF129" s="102">
        <f t="shared" si="58"/>
        <v>0.12594458438287154</v>
      </c>
      <c r="AG129" s="102">
        <f t="shared" si="59"/>
        <v>0.13812154696132595</v>
      </c>
      <c r="AH129" s="142"/>
      <c r="AI129" s="102">
        <f t="shared" si="60"/>
        <v>0.41841004184100417</v>
      </c>
      <c r="AJ129" s="102">
        <f t="shared" si="61"/>
        <v>0</v>
      </c>
      <c r="AK129" s="102">
        <f t="shared" si="62"/>
        <v>0.86956521739130432</v>
      </c>
      <c r="AL129" s="105"/>
      <c r="AM129" s="102">
        <f t="shared" si="63"/>
        <v>0</v>
      </c>
      <c r="AN129" s="102">
        <f t="shared" si="64"/>
        <v>0</v>
      </c>
      <c r="AO129" s="102">
        <f t="shared" si="65"/>
        <v>0</v>
      </c>
      <c r="AP129" s="105"/>
      <c r="AQ129" s="102">
        <f t="shared" si="66"/>
        <v>0.18975332068311196</v>
      </c>
      <c r="AR129" s="102">
        <f t="shared" si="67"/>
        <v>0.37593984962406013</v>
      </c>
      <c r="AS129" s="102">
        <f t="shared" si="68"/>
        <v>0</v>
      </c>
      <c r="AT129" s="105"/>
      <c r="AU129" s="102">
        <f t="shared" si="69"/>
        <v>0</v>
      </c>
      <c r="AV129" s="102">
        <f t="shared" si="70"/>
        <v>0</v>
      </c>
      <c r="AW129" s="102">
        <f t="shared" si="71"/>
        <v>0</v>
      </c>
      <c r="AX129" s="105"/>
      <c r="AY129" s="102">
        <f t="shared" si="72"/>
        <v>0.21598272138228944</v>
      </c>
      <c r="AZ129" s="102">
        <f t="shared" si="73"/>
        <v>0.41666666666666669</v>
      </c>
      <c r="BA129" s="102">
        <f t="shared" si="74"/>
        <v>0</v>
      </c>
      <c r="BB129" s="142"/>
      <c r="BC129" s="102">
        <f t="shared" si="75"/>
        <v>0</v>
      </c>
      <c r="BD129" s="102">
        <f t="shared" si="76"/>
        <v>0</v>
      </c>
      <c r="BE129" s="102">
        <f t="shared" si="77"/>
        <v>0</v>
      </c>
      <c r="BF129" s="101"/>
    </row>
    <row r="130" spans="1:58" ht="15" customHeight="1" x14ac:dyDescent="0.2">
      <c r="A130" s="107" t="s">
        <v>103</v>
      </c>
      <c r="B130" s="261">
        <v>3</v>
      </c>
      <c r="C130" s="261">
        <v>0</v>
      </c>
      <c r="D130" s="261">
        <v>3</v>
      </c>
      <c r="E130" s="261"/>
      <c r="F130" s="261">
        <v>1</v>
      </c>
      <c r="G130" s="261">
        <v>0</v>
      </c>
      <c r="H130" s="261">
        <v>1</v>
      </c>
      <c r="I130" s="261"/>
      <c r="J130" s="261">
        <v>1</v>
      </c>
      <c r="K130" s="261">
        <v>0</v>
      </c>
      <c r="L130" s="261">
        <v>1</v>
      </c>
      <c r="M130" s="261"/>
      <c r="N130" s="261">
        <v>0</v>
      </c>
      <c r="O130" s="261">
        <v>0</v>
      </c>
      <c r="P130" s="261">
        <v>0</v>
      </c>
      <c r="Q130" s="261"/>
      <c r="R130" s="261">
        <v>0</v>
      </c>
      <c r="S130" s="261">
        <v>0</v>
      </c>
      <c r="T130" s="261">
        <v>0</v>
      </c>
      <c r="U130" s="261"/>
      <c r="V130" s="261">
        <v>1</v>
      </c>
      <c r="W130" s="261">
        <v>0</v>
      </c>
      <c r="X130" s="261">
        <v>1</v>
      </c>
      <c r="Y130" s="261"/>
      <c r="Z130" s="261">
        <v>0</v>
      </c>
      <c r="AA130" s="261">
        <v>0</v>
      </c>
      <c r="AB130" s="261">
        <v>0</v>
      </c>
      <c r="AD130" s="107" t="s">
        <v>103</v>
      </c>
      <c r="AE130" s="102">
        <f>+B130/(B82+B130+B39)*100</f>
        <v>1.1371389583807141E-2</v>
      </c>
      <c r="AF130" s="102">
        <f>+C130/(C82+C130+C39)*100</f>
        <v>0</v>
      </c>
      <c r="AG130" s="102">
        <f>+D130/(D82+D130+D39)*100</f>
        <v>2.355897596984451E-2</v>
      </c>
      <c r="AH130" s="142"/>
      <c r="AI130" s="102">
        <f>+F130/(F82+F130+F39)*100</f>
        <v>2.3116042533518261E-2</v>
      </c>
      <c r="AJ130" s="102">
        <f>+G130/(G82+G130+G39)*100</f>
        <v>0</v>
      </c>
      <c r="AK130" s="102">
        <f>+H130/(H82+H130+H39)*100</f>
        <v>4.7778308647873864E-2</v>
      </c>
      <c r="AL130" s="105"/>
      <c r="AM130" s="102">
        <f>+J130/(J82+J130+J39)*100</f>
        <v>1.9948134849391581E-2</v>
      </c>
      <c r="AN130" s="102">
        <f>+K130/(K82+K130+K39)*100</f>
        <v>0</v>
      </c>
      <c r="AO130" s="102">
        <f>+L130/(L82+L130+L39)*100</f>
        <v>4.1186161449752887E-2</v>
      </c>
      <c r="AP130" s="105"/>
      <c r="AQ130" s="102">
        <f>+N130/(N82+N130+N39)*100</f>
        <v>0</v>
      </c>
      <c r="AR130" s="102">
        <f>+O130/(O82+O130+O39)*100</f>
        <v>0</v>
      </c>
      <c r="AS130" s="102">
        <f>+P130/(P82+P130+P39)*100</f>
        <v>0</v>
      </c>
      <c r="AT130" s="105"/>
      <c r="AU130" s="102">
        <f>+R130/(R82+R130+R39)*100</f>
        <v>0</v>
      </c>
      <c r="AV130" s="102">
        <f>+S130/(S82+S130+S39)*100</f>
        <v>0</v>
      </c>
      <c r="AW130" s="102">
        <f>+T130/(T82+T130+T39)*100</f>
        <v>0</v>
      </c>
      <c r="AX130" s="105"/>
      <c r="AY130" s="102">
        <f>+V130/(V82+V130+V39)*100</f>
        <v>2.4078979051288224E-2</v>
      </c>
      <c r="AZ130" s="102">
        <f>+W130/(W82+W130+W39)*100</f>
        <v>0</v>
      </c>
      <c r="BA130" s="102">
        <f>+X130/(X82+X130+X39)*100</f>
        <v>4.9900199600798396E-2</v>
      </c>
      <c r="BB130" s="142"/>
      <c r="BC130" s="102">
        <f>+Z130/(Z82+Z130+Z39)*100</f>
        <v>0</v>
      </c>
      <c r="BD130" s="102">
        <f>+AA130/(AA82+AA130+AA39)*100</f>
        <v>0</v>
      </c>
      <c r="BE130" s="102">
        <f>+AB130/(AB82+AB130+AB39)*100</f>
        <v>0</v>
      </c>
      <c r="BF130" s="101"/>
    </row>
    <row r="131" spans="1:58" ht="15" customHeight="1" x14ac:dyDescent="0.2">
      <c r="A131" s="107" t="s">
        <v>104</v>
      </c>
      <c r="B131" s="261">
        <v>9</v>
      </c>
      <c r="C131" s="261">
        <v>3</v>
      </c>
      <c r="D131" s="261">
        <v>6</v>
      </c>
      <c r="E131" s="261"/>
      <c r="F131" s="261">
        <v>3</v>
      </c>
      <c r="G131" s="261">
        <v>1</v>
      </c>
      <c r="H131" s="261">
        <v>2</v>
      </c>
      <c r="I131" s="261"/>
      <c r="J131" s="261">
        <v>0</v>
      </c>
      <c r="K131" s="261">
        <v>0</v>
      </c>
      <c r="L131" s="261">
        <v>0</v>
      </c>
      <c r="M131" s="261"/>
      <c r="N131" s="261">
        <v>0</v>
      </c>
      <c r="O131" s="261">
        <v>0</v>
      </c>
      <c r="P131" s="261">
        <v>0</v>
      </c>
      <c r="Q131" s="261"/>
      <c r="R131" s="261">
        <v>3</v>
      </c>
      <c r="S131" s="261">
        <v>1</v>
      </c>
      <c r="T131" s="261">
        <v>2</v>
      </c>
      <c r="U131" s="261"/>
      <c r="V131" s="261">
        <v>0</v>
      </c>
      <c r="W131" s="261">
        <v>0</v>
      </c>
      <c r="X131" s="261">
        <v>0</v>
      </c>
      <c r="Y131" s="261"/>
      <c r="Z131" s="261">
        <v>3</v>
      </c>
      <c r="AA131" s="261">
        <v>1</v>
      </c>
      <c r="AB131" s="261">
        <v>2</v>
      </c>
      <c r="AD131" s="107" t="s">
        <v>104</v>
      </c>
      <c r="AE131" s="102">
        <f>+B131/(B84+B131+B40)*100</f>
        <v>4.2152592384431642E-2</v>
      </c>
      <c r="AF131" s="102">
        <f>+C131/(C84+C131+C40)*100</f>
        <v>2.7327382036800876E-2</v>
      </c>
      <c r="AG131" s="102">
        <f t="shared" ref="AG131:AG132" si="78">+D131/(D84+D131+D40)*100</f>
        <v>5.7842475657958158E-2</v>
      </c>
      <c r="AH131" s="142"/>
      <c r="AI131" s="102">
        <f t="shared" ref="AI131:AK132" si="79">+F131/(F84+F131+F40)*100</f>
        <v>9.3225605966438779E-2</v>
      </c>
      <c r="AJ131" s="102">
        <f t="shared" si="79"/>
        <v>6.1274509803921566E-2</v>
      </c>
      <c r="AK131" s="102">
        <f t="shared" si="79"/>
        <v>0.12610340479192939</v>
      </c>
      <c r="AL131" s="105"/>
      <c r="AM131" s="102">
        <f t="shared" ref="AM131:AO132" si="80">+J131/(J84+J131+J40)*100</f>
        <v>0</v>
      </c>
      <c r="AN131" s="102">
        <f t="shared" si="80"/>
        <v>0</v>
      </c>
      <c r="AO131" s="102">
        <f t="shared" si="80"/>
        <v>0</v>
      </c>
      <c r="AP131" s="105"/>
      <c r="AQ131" s="102">
        <f t="shared" ref="AQ131:AS132" si="81">+N131/(N84+N131+N40)*100</f>
        <v>0</v>
      </c>
      <c r="AR131" s="102">
        <f t="shared" si="81"/>
        <v>0</v>
      </c>
      <c r="AS131" s="102">
        <f t="shared" si="81"/>
        <v>0</v>
      </c>
      <c r="AT131" s="105"/>
      <c r="AU131" s="102">
        <f t="shared" ref="AU131:AW132" si="82">+R131/(R84+R131+R40)*100</f>
        <v>8.6380650734235537E-2</v>
      </c>
      <c r="AV131" s="102">
        <f t="shared" si="82"/>
        <v>5.5401662049861501E-2</v>
      </c>
      <c r="AW131" s="102">
        <f t="shared" si="82"/>
        <v>0.1199040767386091</v>
      </c>
      <c r="AX131" s="105"/>
      <c r="AY131" s="102">
        <f t="shared" ref="AY131:BA132" si="83">+V131/(V84+V131+V40)*100</f>
        <v>0</v>
      </c>
      <c r="AZ131" s="102">
        <f t="shared" si="83"/>
        <v>0</v>
      </c>
      <c r="BA131" s="102">
        <f t="shared" si="83"/>
        <v>0</v>
      </c>
      <c r="BB131" s="142"/>
      <c r="BC131" s="102">
        <f t="shared" ref="BC131:BE132" si="84">+Z131/(Z84+Z131+Z40)*100</f>
        <v>8.7158628704241722E-2</v>
      </c>
      <c r="BD131" s="102">
        <f t="shared" si="84"/>
        <v>5.6753688989784334E-2</v>
      </c>
      <c r="BE131" s="102">
        <f t="shared" si="84"/>
        <v>0.11904761904761905</v>
      </c>
      <c r="BF131" s="101"/>
    </row>
    <row r="132" spans="1:58" ht="15" customHeight="1" thickBot="1" x14ac:dyDescent="0.25">
      <c r="A132" s="122" t="s">
        <v>105</v>
      </c>
      <c r="B132" s="261">
        <v>5</v>
      </c>
      <c r="C132" s="261">
        <v>2</v>
      </c>
      <c r="D132" s="261">
        <v>3</v>
      </c>
      <c r="E132" s="261"/>
      <c r="F132" s="261">
        <v>0</v>
      </c>
      <c r="G132" s="261">
        <v>0</v>
      </c>
      <c r="H132" s="261">
        <v>0</v>
      </c>
      <c r="I132" s="261"/>
      <c r="J132" s="261">
        <v>0</v>
      </c>
      <c r="K132" s="261">
        <v>0</v>
      </c>
      <c r="L132" s="261">
        <v>0</v>
      </c>
      <c r="M132" s="261"/>
      <c r="N132" s="261">
        <v>1</v>
      </c>
      <c r="O132" s="261">
        <v>0</v>
      </c>
      <c r="P132" s="261">
        <v>1</v>
      </c>
      <c r="Q132" s="261"/>
      <c r="R132" s="261">
        <v>0</v>
      </c>
      <c r="S132" s="261">
        <v>0</v>
      </c>
      <c r="T132" s="261">
        <v>0</v>
      </c>
      <c r="U132" s="261"/>
      <c r="V132" s="261">
        <v>0</v>
      </c>
      <c r="W132" s="261">
        <v>0</v>
      </c>
      <c r="X132" s="261">
        <v>0</v>
      </c>
      <c r="Y132" s="261"/>
      <c r="Z132" s="261">
        <v>4</v>
      </c>
      <c r="AA132" s="261">
        <v>2</v>
      </c>
      <c r="AB132" s="261">
        <v>2</v>
      </c>
      <c r="AD132" s="122" t="s">
        <v>105</v>
      </c>
      <c r="AE132" s="104">
        <f>+B132/(B85+B132+B41)*100</f>
        <v>0.13137151865475566</v>
      </c>
      <c r="AF132" s="104">
        <f>+C132/(C85+C132+C41)*100</f>
        <v>0.10070493454179255</v>
      </c>
      <c r="AG132" s="104">
        <f t="shared" si="78"/>
        <v>0.16483516483516483</v>
      </c>
      <c r="AH132" s="155"/>
      <c r="AI132" s="104">
        <f t="shared" si="79"/>
        <v>0</v>
      </c>
      <c r="AJ132" s="104">
        <f t="shared" si="79"/>
        <v>0</v>
      </c>
      <c r="AK132" s="104">
        <f t="shared" si="79"/>
        <v>0</v>
      </c>
      <c r="AL132" s="100"/>
      <c r="AM132" s="104">
        <f t="shared" si="80"/>
        <v>0</v>
      </c>
      <c r="AN132" s="104">
        <f t="shared" si="80"/>
        <v>0</v>
      </c>
      <c r="AO132" s="104">
        <f t="shared" si="80"/>
        <v>0</v>
      </c>
      <c r="AP132" s="100"/>
      <c r="AQ132" s="104">
        <f t="shared" si="81"/>
        <v>0.15723270440251574</v>
      </c>
      <c r="AR132" s="104">
        <f t="shared" si="81"/>
        <v>0</v>
      </c>
      <c r="AS132" s="104">
        <f t="shared" si="81"/>
        <v>0.3236245954692557</v>
      </c>
      <c r="AT132" s="100"/>
      <c r="AU132" s="104">
        <f t="shared" si="82"/>
        <v>0</v>
      </c>
      <c r="AV132" s="104">
        <f t="shared" si="82"/>
        <v>0</v>
      </c>
      <c r="AW132" s="104">
        <f t="shared" si="82"/>
        <v>0</v>
      </c>
      <c r="AX132" s="100"/>
      <c r="AY132" s="104">
        <f t="shared" si="83"/>
        <v>0</v>
      </c>
      <c r="AZ132" s="104">
        <f t="shared" si="83"/>
        <v>0</v>
      </c>
      <c r="BA132" s="104">
        <f t="shared" si="83"/>
        <v>0</v>
      </c>
      <c r="BB132" s="155"/>
      <c r="BC132" s="104">
        <f t="shared" si="84"/>
        <v>0.77519379844961245</v>
      </c>
      <c r="BD132" s="104">
        <f t="shared" si="84"/>
        <v>0.74626865671641784</v>
      </c>
      <c r="BE132" s="104">
        <f t="shared" si="84"/>
        <v>0.80645161290322576</v>
      </c>
      <c r="BF132" s="101"/>
    </row>
    <row r="133" spans="1:58" ht="15" customHeight="1" x14ac:dyDescent="0.2">
      <c r="A133" s="388" t="s">
        <v>238</v>
      </c>
      <c r="B133" s="388"/>
      <c r="C133" s="388"/>
      <c r="D133" s="388"/>
      <c r="E133" s="388"/>
      <c r="F133" s="388"/>
      <c r="G133" s="388"/>
      <c r="H133" s="388"/>
      <c r="I133" s="388"/>
      <c r="J133" s="388"/>
      <c r="K133" s="388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8"/>
      <c r="W133" s="388"/>
      <c r="X133" s="388"/>
      <c r="Y133" s="388"/>
      <c r="Z133" s="388"/>
      <c r="AA133" s="388"/>
      <c r="AB133" s="388"/>
      <c r="AD133" s="388" t="s">
        <v>238</v>
      </c>
      <c r="AE133" s="388"/>
      <c r="AF133" s="388"/>
      <c r="AG133" s="388"/>
      <c r="AH133" s="388"/>
      <c r="AI133" s="388"/>
      <c r="AJ133" s="388"/>
      <c r="AK133" s="388"/>
      <c r="AL133" s="388"/>
      <c r="AM133" s="388"/>
      <c r="AN133" s="388"/>
      <c r="AO133" s="388"/>
      <c r="AP133" s="388"/>
      <c r="AQ133" s="388"/>
      <c r="AR133" s="388"/>
      <c r="AS133" s="388"/>
      <c r="AT133" s="388"/>
      <c r="AU133" s="388"/>
      <c r="AV133" s="388"/>
      <c r="AW133" s="388"/>
      <c r="AX133" s="388"/>
      <c r="AY133" s="388"/>
      <c r="AZ133" s="388"/>
      <c r="BA133" s="388"/>
      <c r="BB133" s="388"/>
      <c r="BC133" s="388"/>
      <c r="BD133" s="388"/>
      <c r="BE133" s="388"/>
      <c r="BF133" s="101"/>
    </row>
    <row r="134" spans="1:58" ht="15" customHeight="1" x14ac:dyDescent="0.2">
      <c r="A134" s="389" t="s">
        <v>224</v>
      </c>
      <c r="B134" s="389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D134" s="389" t="s">
        <v>224</v>
      </c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389"/>
      <c r="AS134" s="389"/>
      <c r="AT134" s="389"/>
      <c r="AU134" s="389"/>
      <c r="AV134" s="389"/>
      <c r="AW134" s="389"/>
      <c r="AX134" s="389"/>
      <c r="AY134" s="389"/>
      <c r="AZ134" s="389"/>
      <c r="BA134" s="389"/>
      <c r="BB134" s="389"/>
      <c r="BC134" s="389"/>
      <c r="BD134" s="389"/>
      <c r="BE134" s="389"/>
      <c r="BF134" s="101"/>
    </row>
    <row r="135" spans="1:58" ht="15" customHeight="1" x14ac:dyDescent="0.2">
      <c r="BF135" s="101"/>
    </row>
    <row r="136" spans="1:58" ht="15" customHeight="1" x14ac:dyDescent="0.2">
      <c r="BF136" s="101"/>
    </row>
    <row r="137" spans="1:58" ht="15" customHeight="1" x14ac:dyDescent="0.2">
      <c r="BF137" s="101"/>
    </row>
    <row r="138" spans="1:58" ht="15" customHeight="1" x14ac:dyDescent="0.2">
      <c r="AE138" s="157"/>
      <c r="BF138" s="101"/>
    </row>
    <row r="139" spans="1:58" ht="15" customHeight="1" x14ac:dyDescent="0.2">
      <c r="AE139" s="157"/>
      <c r="BF139" s="101"/>
    </row>
    <row r="140" spans="1:58" ht="15" customHeight="1" x14ac:dyDescent="0.2">
      <c r="AE140" s="157"/>
      <c r="BF140" s="101"/>
    </row>
    <row r="141" spans="1:58" ht="15" customHeight="1" x14ac:dyDescent="0.2">
      <c r="AE141" s="157"/>
    </row>
    <row r="142" spans="1:58" ht="15" customHeight="1" x14ac:dyDescent="0.2">
      <c r="AE142" s="157"/>
    </row>
    <row r="143" spans="1:58" ht="15" customHeight="1" x14ac:dyDescent="0.2">
      <c r="AE143" s="157"/>
    </row>
    <row r="144" spans="1:58" ht="15" customHeight="1" x14ac:dyDescent="0.2">
      <c r="AE144" s="157"/>
    </row>
    <row r="145" spans="31:31" ht="15" customHeight="1" x14ac:dyDescent="0.2">
      <c r="AE145" s="157"/>
    </row>
    <row r="146" spans="31:31" ht="15" customHeight="1" x14ac:dyDescent="0.2">
      <c r="AE146" s="157"/>
    </row>
    <row r="147" spans="31:31" ht="15" customHeight="1" x14ac:dyDescent="0.2">
      <c r="AE147" s="157"/>
    </row>
    <row r="148" spans="31:31" ht="15" customHeight="1" x14ac:dyDescent="0.2">
      <c r="AE148" s="157"/>
    </row>
    <row r="149" spans="31:31" ht="15" customHeight="1" x14ac:dyDescent="0.2">
      <c r="AE149" s="157"/>
    </row>
    <row r="150" spans="31:31" ht="15" customHeight="1" x14ac:dyDescent="0.2">
      <c r="AE150" s="157"/>
    </row>
    <row r="151" spans="31:31" ht="15" customHeight="1" x14ac:dyDescent="0.2">
      <c r="AE151" s="157"/>
    </row>
    <row r="152" spans="31:31" ht="15" customHeight="1" x14ac:dyDescent="0.2">
      <c r="AE152" s="157"/>
    </row>
    <row r="153" spans="31:31" ht="15" customHeight="1" x14ac:dyDescent="0.2">
      <c r="AE153" s="157"/>
    </row>
    <row r="154" spans="31:31" ht="15" customHeight="1" x14ac:dyDescent="0.2">
      <c r="AE154" s="157"/>
    </row>
    <row r="155" spans="31:31" ht="15" customHeight="1" x14ac:dyDescent="0.2">
      <c r="AE155" s="157"/>
    </row>
    <row r="156" spans="31:31" ht="15" customHeight="1" x14ac:dyDescent="0.2">
      <c r="AE156" s="157"/>
    </row>
    <row r="157" spans="31:31" ht="15" customHeight="1" x14ac:dyDescent="0.2">
      <c r="AE157" s="157"/>
    </row>
    <row r="158" spans="31:31" ht="15" customHeight="1" x14ac:dyDescent="0.2">
      <c r="AE158" s="157"/>
    </row>
    <row r="159" spans="31:31" ht="15" customHeight="1" x14ac:dyDescent="0.2">
      <c r="AE159" s="157"/>
    </row>
    <row r="160" spans="31:31" ht="15" customHeight="1" x14ac:dyDescent="0.2">
      <c r="AE160" s="157"/>
    </row>
    <row r="161" spans="31:31" ht="15" customHeight="1" x14ac:dyDescent="0.2">
      <c r="AE161" s="157"/>
    </row>
    <row r="162" spans="31:31" ht="15" customHeight="1" x14ac:dyDescent="0.2">
      <c r="AE162" s="157"/>
    </row>
    <row r="163" spans="31:31" ht="15" customHeight="1" x14ac:dyDescent="0.2">
      <c r="AE163" s="157"/>
    </row>
    <row r="164" spans="31:31" ht="15" customHeight="1" x14ac:dyDescent="0.2">
      <c r="AE164" s="157"/>
    </row>
    <row r="165" spans="31:31" ht="15" customHeight="1" x14ac:dyDescent="0.2">
      <c r="AE165" s="157"/>
    </row>
    <row r="166" spans="31:31" ht="15" customHeight="1" x14ac:dyDescent="0.2">
      <c r="AE166" s="157"/>
    </row>
    <row r="167" spans="31:31" ht="15" customHeight="1" x14ac:dyDescent="0.2">
      <c r="AE167" s="157"/>
    </row>
    <row r="168" spans="31:31" ht="15" customHeight="1" x14ac:dyDescent="0.2">
      <c r="AE168" s="157"/>
    </row>
    <row r="169" spans="31:31" ht="15" customHeight="1" x14ac:dyDescent="0.2">
      <c r="AE169" s="157"/>
    </row>
    <row r="170" spans="31:31" ht="15" customHeight="1" x14ac:dyDescent="0.2">
      <c r="AE170" s="157"/>
    </row>
    <row r="171" spans="31:31" ht="15" customHeight="1" x14ac:dyDescent="0.2">
      <c r="AE171" s="157"/>
    </row>
    <row r="172" spans="31:31" ht="15" customHeight="1" x14ac:dyDescent="0.2">
      <c r="AE172" s="157"/>
    </row>
    <row r="173" spans="31:31" ht="15" customHeight="1" x14ac:dyDescent="0.2">
      <c r="AE173" s="157"/>
    </row>
    <row r="174" spans="31:31" ht="15" customHeight="1" x14ac:dyDescent="0.2">
      <c r="AE174" s="157"/>
    </row>
    <row r="175" spans="31:31" ht="15" customHeight="1" x14ac:dyDescent="0.2">
      <c r="AE175" s="157"/>
    </row>
    <row r="176" spans="31:31" ht="15" customHeight="1" x14ac:dyDescent="0.2">
      <c r="AE176" s="157"/>
    </row>
  </sheetData>
  <mergeCells count="105">
    <mergeCell ref="R10:T10"/>
    <mergeCell ref="V10:X10"/>
    <mergeCell ref="Z10:AB10"/>
    <mergeCell ref="AE54:AG54"/>
    <mergeCell ref="B10:D10"/>
    <mergeCell ref="F10:H10"/>
    <mergeCell ref="J10:L10"/>
    <mergeCell ref="N10:P10"/>
    <mergeCell ref="A42:AB42"/>
    <mergeCell ref="A43:AB43"/>
    <mergeCell ref="AA91:AB92"/>
    <mergeCell ref="A48:AB48"/>
    <mergeCell ref="A49:AB49"/>
    <mergeCell ref="A50:AB50"/>
    <mergeCell ref="A51:AB51"/>
    <mergeCell ref="A99:AB99"/>
    <mergeCell ref="A94:AB94"/>
    <mergeCell ref="A95:AB95"/>
    <mergeCell ref="A96:AB96"/>
    <mergeCell ref="A97:AB97"/>
    <mergeCell ref="A98:AB98"/>
    <mergeCell ref="A52:AB52"/>
    <mergeCell ref="A86:AB86"/>
    <mergeCell ref="A87:AB87"/>
    <mergeCell ref="A54:A55"/>
    <mergeCell ref="B54:D54"/>
    <mergeCell ref="F54:H54"/>
    <mergeCell ref="J54:L54"/>
    <mergeCell ref="N54:P54"/>
    <mergeCell ref="R54:T54"/>
    <mergeCell ref="V54:X54"/>
    <mergeCell ref="Z54:AB54"/>
    <mergeCell ref="A91:X91"/>
    <mergeCell ref="AD95:BE95"/>
    <mergeCell ref="AD94:BE94"/>
    <mergeCell ref="AY101:BA101"/>
    <mergeCell ref="BC101:BE101"/>
    <mergeCell ref="AD99:BE99"/>
    <mergeCell ref="AD98:BE98"/>
    <mergeCell ref="AD97:BE97"/>
    <mergeCell ref="AD96:BE96"/>
    <mergeCell ref="A133:AB133"/>
    <mergeCell ref="A134:AB134"/>
    <mergeCell ref="AD133:BE133"/>
    <mergeCell ref="AD134:BE134"/>
    <mergeCell ref="R101:T101"/>
    <mergeCell ref="V101:X101"/>
    <mergeCell ref="Z101:AB101"/>
    <mergeCell ref="A101:A102"/>
    <mergeCell ref="B101:D101"/>
    <mergeCell ref="F101:H101"/>
    <mergeCell ref="J101:L101"/>
    <mergeCell ref="N101:P101"/>
    <mergeCell ref="AD101:AD102"/>
    <mergeCell ref="AE101:AG101"/>
    <mergeCell ref="AI101:AK101"/>
    <mergeCell ref="AM101:AO101"/>
    <mergeCell ref="AQ101:AS101"/>
    <mergeCell ref="AU101:AW101"/>
    <mergeCell ref="AA1:AB2"/>
    <mergeCell ref="BG1:BH2"/>
    <mergeCell ref="BG45:BH46"/>
    <mergeCell ref="AD47:BE47"/>
    <mergeCell ref="AD8:BE8"/>
    <mergeCell ref="AD7:BE7"/>
    <mergeCell ref="AD6:BE6"/>
    <mergeCell ref="AD5:BE5"/>
    <mergeCell ref="AI10:AK10"/>
    <mergeCell ref="AM10:AO10"/>
    <mergeCell ref="AQ10:AS10"/>
    <mergeCell ref="AU10:AW10"/>
    <mergeCell ref="AY10:BA10"/>
    <mergeCell ref="A3:AB3"/>
    <mergeCell ref="A4:AB4"/>
    <mergeCell ref="A5:AB5"/>
    <mergeCell ref="AE10:AG10"/>
    <mergeCell ref="AA44:AB45"/>
    <mergeCell ref="A6:AB6"/>
    <mergeCell ref="A7:AB7"/>
    <mergeCell ref="A8:AB8"/>
    <mergeCell ref="A47:AB47"/>
    <mergeCell ref="AD10:AD11"/>
    <mergeCell ref="A10:A11"/>
    <mergeCell ref="BG92:BH93"/>
    <mergeCell ref="AD4:BE4"/>
    <mergeCell ref="AD3:BE3"/>
    <mergeCell ref="AD52:BE52"/>
    <mergeCell ref="AD51:BE51"/>
    <mergeCell ref="AD50:BE50"/>
    <mergeCell ref="AD49:BE49"/>
    <mergeCell ref="AD48:BE48"/>
    <mergeCell ref="AU54:AW54"/>
    <mergeCell ref="AY54:BA54"/>
    <mergeCell ref="AD42:BE42"/>
    <mergeCell ref="AD43:BE43"/>
    <mergeCell ref="AD86:BE86"/>
    <mergeCell ref="AD87:BE87"/>
    <mergeCell ref="BC54:BE54"/>
    <mergeCell ref="BC10:BE10"/>
    <mergeCell ref="AD54:AD55"/>
    <mergeCell ref="AI54:AK54"/>
    <mergeCell ref="AM54:AO54"/>
    <mergeCell ref="AQ54:AS54"/>
    <mergeCell ref="AD44:BE44"/>
    <mergeCell ref="AD91:BE91"/>
  </mergeCells>
  <hyperlinks>
    <hyperlink ref="AA1" r:id="rId1" location="INDICE!A1"/>
    <hyperlink ref="AA1:AB2" location="INDICE!A1" display="INDICE"/>
    <hyperlink ref="BG1" r:id="rId2" location="INDICE!A1"/>
    <hyperlink ref="BG1:BH2" location="INDICE!A1" display="INDICE"/>
    <hyperlink ref="BG45" r:id="rId3" location="INDICE!A1"/>
    <hyperlink ref="BG45:BH46" location="INDICE!A1" display="INDICE"/>
    <hyperlink ref="AA91" r:id="rId4" location="INDICE!A1"/>
    <hyperlink ref="AA91:AB92" location="INDICE!A1" display="INDICE"/>
    <hyperlink ref="AA44" r:id="rId5" location="INDICE!A1"/>
    <hyperlink ref="AA44:AB45" location="INDICE!A1" display="INDICE"/>
    <hyperlink ref="BG92" r:id="rId6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70" fitToHeight="6" orientation="landscape" r:id="rId7"/>
  <headerFooter alignWithMargins="0"/>
  <rowBreaks count="4" manualBreakCount="4">
    <brk id="43" max="56" man="1"/>
    <brk id="46" max="56" man="1"/>
    <brk id="88" max="16383" man="1"/>
    <brk id="93" max="56" man="1"/>
  </rowBreaks>
  <colBreaks count="1" manualBreakCount="1">
    <brk id="28" min="2" max="13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17"/>
  <sheetViews>
    <sheetView zoomScaleNormal="100" workbookViewId="0">
      <selection activeCell="W1" sqref="W1:X2"/>
    </sheetView>
  </sheetViews>
  <sheetFormatPr baseColWidth="10" defaultRowHeight="11.25" x14ac:dyDescent="0.25"/>
  <cols>
    <col min="1" max="1" width="15.42578125" style="123" bestFit="1" customWidth="1"/>
    <col min="2" max="4" width="6.140625" style="123" customWidth="1"/>
    <col min="5" max="5" width="1.42578125" style="123" customWidth="1"/>
    <col min="6" max="8" width="5.140625" style="123" customWidth="1"/>
    <col min="9" max="9" width="1.42578125" style="123" customWidth="1"/>
    <col min="10" max="12" width="5.140625" style="123" customWidth="1"/>
    <col min="13" max="13" width="1.42578125" style="123" customWidth="1"/>
    <col min="14" max="16" width="5.140625" style="123" customWidth="1"/>
    <col min="17" max="17" width="1.42578125" style="123" customWidth="1"/>
    <col min="18" max="20" width="5.140625" style="123" customWidth="1"/>
    <col min="21" max="256" width="11.42578125" style="123"/>
    <col min="257" max="257" width="15.42578125" style="123" bestFit="1" customWidth="1"/>
    <col min="258" max="260" width="6.140625" style="123" customWidth="1"/>
    <col min="261" max="261" width="1.42578125" style="123" customWidth="1"/>
    <col min="262" max="264" width="5.140625" style="123" customWidth="1"/>
    <col min="265" max="265" width="1.42578125" style="123" customWidth="1"/>
    <col min="266" max="268" width="5.140625" style="123" customWidth="1"/>
    <col min="269" max="269" width="1.42578125" style="123" customWidth="1"/>
    <col min="270" max="272" width="5.140625" style="123" customWidth="1"/>
    <col min="273" max="273" width="1.42578125" style="123" customWidth="1"/>
    <col min="274" max="276" width="5.140625" style="123" customWidth="1"/>
    <col min="277" max="512" width="11.42578125" style="123"/>
    <col min="513" max="513" width="15.42578125" style="123" bestFit="1" customWidth="1"/>
    <col min="514" max="516" width="6.140625" style="123" customWidth="1"/>
    <col min="517" max="517" width="1.42578125" style="123" customWidth="1"/>
    <col min="518" max="520" width="5.140625" style="123" customWidth="1"/>
    <col min="521" max="521" width="1.42578125" style="123" customWidth="1"/>
    <col min="522" max="524" width="5.140625" style="123" customWidth="1"/>
    <col min="525" max="525" width="1.42578125" style="123" customWidth="1"/>
    <col min="526" max="528" width="5.140625" style="123" customWidth="1"/>
    <col min="529" max="529" width="1.42578125" style="123" customWidth="1"/>
    <col min="530" max="532" width="5.140625" style="123" customWidth="1"/>
    <col min="533" max="768" width="11.42578125" style="123"/>
    <col min="769" max="769" width="15.42578125" style="123" bestFit="1" customWidth="1"/>
    <col min="770" max="772" width="6.140625" style="123" customWidth="1"/>
    <col min="773" max="773" width="1.42578125" style="123" customWidth="1"/>
    <col min="774" max="776" width="5.140625" style="123" customWidth="1"/>
    <col min="777" max="777" width="1.42578125" style="123" customWidth="1"/>
    <col min="778" max="780" width="5.140625" style="123" customWidth="1"/>
    <col min="781" max="781" width="1.42578125" style="123" customWidth="1"/>
    <col min="782" max="784" width="5.140625" style="123" customWidth="1"/>
    <col min="785" max="785" width="1.42578125" style="123" customWidth="1"/>
    <col min="786" max="788" width="5.140625" style="123" customWidth="1"/>
    <col min="789" max="1024" width="11.42578125" style="123"/>
    <col min="1025" max="1025" width="15.42578125" style="123" bestFit="1" customWidth="1"/>
    <col min="1026" max="1028" width="6.140625" style="123" customWidth="1"/>
    <col min="1029" max="1029" width="1.42578125" style="123" customWidth="1"/>
    <col min="1030" max="1032" width="5.140625" style="123" customWidth="1"/>
    <col min="1033" max="1033" width="1.42578125" style="123" customWidth="1"/>
    <col min="1034" max="1036" width="5.140625" style="123" customWidth="1"/>
    <col min="1037" max="1037" width="1.42578125" style="123" customWidth="1"/>
    <col min="1038" max="1040" width="5.140625" style="123" customWidth="1"/>
    <col min="1041" max="1041" width="1.42578125" style="123" customWidth="1"/>
    <col min="1042" max="1044" width="5.140625" style="123" customWidth="1"/>
    <col min="1045" max="1280" width="11.42578125" style="123"/>
    <col min="1281" max="1281" width="15.42578125" style="123" bestFit="1" customWidth="1"/>
    <col min="1282" max="1284" width="6.140625" style="123" customWidth="1"/>
    <col min="1285" max="1285" width="1.42578125" style="123" customWidth="1"/>
    <col min="1286" max="1288" width="5.140625" style="123" customWidth="1"/>
    <col min="1289" max="1289" width="1.42578125" style="123" customWidth="1"/>
    <col min="1290" max="1292" width="5.140625" style="123" customWidth="1"/>
    <col min="1293" max="1293" width="1.42578125" style="123" customWidth="1"/>
    <col min="1294" max="1296" width="5.140625" style="123" customWidth="1"/>
    <col min="1297" max="1297" width="1.42578125" style="123" customWidth="1"/>
    <col min="1298" max="1300" width="5.140625" style="123" customWidth="1"/>
    <col min="1301" max="1536" width="11.42578125" style="123"/>
    <col min="1537" max="1537" width="15.42578125" style="123" bestFit="1" customWidth="1"/>
    <col min="1538" max="1540" width="6.140625" style="123" customWidth="1"/>
    <col min="1541" max="1541" width="1.42578125" style="123" customWidth="1"/>
    <col min="1542" max="1544" width="5.140625" style="123" customWidth="1"/>
    <col min="1545" max="1545" width="1.42578125" style="123" customWidth="1"/>
    <col min="1546" max="1548" width="5.140625" style="123" customWidth="1"/>
    <col min="1549" max="1549" width="1.42578125" style="123" customWidth="1"/>
    <col min="1550" max="1552" width="5.140625" style="123" customWidth="1"/>
    <col min="1553" max="1553" width="1.42578125" style="123" customWidth="1"/>
    <col min="1554" max="1556" width="5.140625" style="123" customWidth="1"/>
    <col min="1557" max="1792" width="11.42578125" style="123"/>
    <col min="1793" max="1793" width="15.42578125" style="123" bestFit="1" customWidth="1"/>
    <col min="1794" max="1796" width="6.140625" style="123" customWidth="1"/>
    <col min="1797" max="1797" width="1.42578125" style="123" customWidth="1"/>
    <col min="1798" max="1800" width="5.140625" style="123" customWidth="1"/>
    <col min="1801" max="1801" width="1.42578125" style="123" customWidth="1"/>
    <col min="1802" max="1804" width="5.140625" style="123" customWidth="1"/>
    <col min="1805" max="1805" width="1.42578125" style="123" customWidth="1"/>
    <col min="1806" max="1808" width="5.140625" style="123" customWidth="1"/>
    <col min="1809" max="1809" width="1.42578125" style="123" customWidth="1"/>
    <col min="1810" max="1812" width="5.140625" style="123" customWidth="1"/>
    <col min="1813" max="2048" width="11.42578125" style="123"/>
    <col min="2049" max="2049" width="15.42578125" style="123" bestFit="1" customWidth="1"/>
    <col min="2050" max="2052" width="6.140625" style="123" customWidth="1"/>
    <col min="2053" max="2053" width="1.42578125" style="123" customWidth="1"/>
    <col min="2054" max="2056" width="5.140625" style="123" customWidth="1"/>
    <col min="2057" max="2057" width="1.42578125" style="123" customWidth="1"/>
    <col min="2058" max="2060" width="5.140625" style="123" customWidth="1"/>
    <col min="2061" max="2061" width="1.42578125" style="123" customWidth="1"/>
    <col min="2062" max="2064" width="5.140625" style="123" customWidth="1"/>
    <col min="2065" max="2065" width="1.42578125" style="123" customWidth="1"/>
    <col min="2066" max="2068" width="5.140625" style="123" customWidth="1"/>
    <col min="2069" max="2304" width="11.42578125" style="123"/>
    <col min="2305" max="2305" width="15.42578125" style="123" bestFit="1" customWidth="1"/>
    <col min="2306" max="2308" width="6.140625" style="123" customWidth="1"/>
    <col min="2309" max="2309" width="1.42578125" style="123" customWidth="1"/>
    <col min="2310" max="2312" width="5.140625" style="123" customWidth="1"/>
    <col min="2313" max="2313" width="1.42578125" style="123" customWidth="1"/>
    <col min="2314" max="2316" width="5.140625" style="123" customWidth="1"/>
    <col min="2317" max="2317" width="1.42578125" style="123" customWidth="1"/>
    <col min="2318" max="2320" width="5.140625" style="123" customWidth="1"/>
    <col min="2321" max="2321" width="1.42578125" style="123" customWidth="1"/>
    <col min="2322" max="2324" width="5.140625" style="123" customWidth="1"/>
    <col min="2325" max="2560" width="11.42578125" style="123"/>
    <col min="2561" max="2561" width="15.42578125" style="123" bestFit="1" customWidth="1"/>
    <col min="2562" max="2564" width="6.140625" style="123" customWidth="1"/>
    <col min="2565" max="2565" width="1.42578125" style="123" customWidth="1"/>
    <col min="2566" max="2568" width="5.140625" style="123" customWidth="1"/>
    <col min="2569" max="2569" width="1.42578125" style="123" customWidth="1"/>
    <col min="2570" max="2572" width="5.140625" style="123" customWidth="1"/>
    <col min="2573" max="2573" width="1.42578125" style="123" customWidth="1"/>
    <col min="2574" max="2576" width="5.140625" style="123" customWidth="1"/>
    <col min="2577" max="2577" width="1.42578125" style="123" customWidth="1"/>
    <col min="2578" max="2580" width="5.140625" style="123" customWidth="1"/>
    <col min="2581" max="2816" width="11.42578125" style="123"/>
    <col min="2817" max="2817" width="15.42578125" style="123" bestFit="1" customWidth="1"/>
    <col min="2818" max="2820" width="6.140625" style="123" customWidth="1"/>
    <col min="2821" max="2821" width="1.42578125" style="123" customWidth="1"/>
    <col min="2822" max="2824" width="5.140625" style="123" customWidth="1"/>
    <col min="2825" max="2825" width="1.42578125" style="123" customWidth="1"/>
    <col min="2826" max="2828" width="5.140625" style="123" customWidth="1"/>
    <col min="2829" max="2829" width="1.42578125" style="123" customWidth="1"/>
    <col min="2830" max="2832" width="5.140625" style="123" customWidth="1"/>
    <col min="2833" max="2833" width="1.42578125" style="123" customWidth="1"/>
    <col min="2834" max="2836" width="5.140625" style="123" customWidth="1"/>
    <col min="2837" max="3072" width="11.42578125" style="123"/>
    <col min="3073" max="3073" width="15.42578125" style="123" bestFit="1" customWidth="1"/>
    <col min="3074" max="3076" width="6.140625" style="123" customWidth="1"/>
    <col min="3077" max="3077" width="1.42578125" style="123" customWidth="1"/>
    <col min="3078" max="3080" width="5.140625" style="123" customWidth="1"/>
    <col min="3081" max="3081" width="1.42578125" style="123" customWidth="1"/>
    <col min="3082" max="3084" width="5.140625" style="123" customWidth="1"/>
    <col min="3085" max="3085" width="1.42578125" style="123" customWidth="1"/>
    <col min="3086" max="3088" width="5.140625" style="123" customWidth="1"/>
    <col min="3089" max="3089" width="1.42578125" style="123" customWidth="1"/>
    <col min="3090" max="3092" width="5.140625" style="123" customWidth="1"/>
    <col min="3093" max="3328" width="11.42578125" style="123"/>
    <col min="3329" max="3329" width="15.42578125" style="123" bestFit="1" customWidth="1"/>
    <col min="3330" max="3332" width="6.140625" style="123" customWidth="1"/>
    <col min="3333" max="3333" width="1.42578125" style="123" customWidth="1"/>
    <col min="3334" max="3336" width="5.140625" style="123" customWidth="1"/>
    <col min="3337" max="3337" width="1.42578125" style="123" customWidth="1"/>
    <col min="3338" max="3340" width="5.140625" style="123" customWidth="1"/>
    <col min="3341" max="3341" width="1.42578125" style="123" customWidth="1"/>
    <col min="3342" max="3344" width="5.140625" style="123" customWidth="1"/>
    <col min="3345" max="3345" width="1.42578125" style="123" customWidth="1"/>
    <col min="3346" max="3348" width="5.140625" style="123" customWidth="1"/>
    <col min="3349" max="3584" width="11.42578125" style="123"/>
    <col min="3585" max="3585" width="15.42578125" style="123" bestFit="1" customWidth="1"/>
    <col min="3586" max="3588" width="6.140625" style="123" customWidth="1"/>
    <col min="3589" max="3589" width="1.42578125" style="123" customWidth="1"/>
    <col min="3590" max="3592" width="5.140625" style="123" customWidth="1"/>
    <col min="3593" max="3593" width="1.42578125" style="123" customWidth="1"/>
    <col min="3594" max="3596" width="5.140625" style="123" customWidth="1"/>
    <col min="3597" max="3597" width="1.42578125" style="123" customWidth="1"/>
    <col min="3598" max="3600" width="5.140625" style="123" customWidth="1"/>
    <col min="3601" max="3601" width="1.42578125" style="123" customWidth="1"/>
    <col min="3602" max="3604" width="5.140625" style="123" customWidth="1"/>
    <col min="3605" max="3840" width="11.42578125" style="123"/>
    <col min="3841" max="3841" width="15.42578125" style="123" bestFit="1" customWidth="1"/>
    <col min="3842" max="3844" width="6.140625" style="123" customWidth="1"/>
    <col min="3845" max="3845" width="1.42578125" style="123" customWidth="1"/>
    <col min="3846" max="3848" width="5.140625" style="123" customWidth="1"/>
    <col min="3849" max="3849" width="1.42578125" style="123" customWidth="1"/>
    <col min="3850" max="3852" width="5.140625" style="123" customWidth="1"/>
    <col min="3853" max="3853" width="1.42578125" style="123" customWidth="1"/>
    <col min="3854" max="3856" width="5.140625" style="123" customWidth="1"/>
    <col min="3857" max="3857" width="1.42578125" style="123" customWidth="1"/>
    <col min="3858" max="3860" width="5.140625" style="123" customWidth="1"/>
    <col min="3861" max="4096" width="11.42578125" style="123"/>
    <col min="4097" max="4097" width="15.42578125" style="123" bestFit="1" customWidth="1"/>
    <col min="4098" max="4100" width="6.140625" style="123" customWidth="1"/>
    <col min="4101" max="4101" width="1.42578125" style="123" customWidth="1"/>
    <col min="4102" max="4104" width="5.140625" style="123" customWidth="1"/>
    <col min="4105" max="4105" width="1.42578125" style="123" customWidth="1"/>
    <col min="4106" max="4108" width="5.140625" style="123" customWidth="1"/>
    <col min="4109" max="4109" width="1.42578125" style="123" customWidth="1"/>
    <col min="4110" max="4112" width="5.140625" style="123" customWidth="1"/>
    <col min="4113" max="4113" width="1.42578125" style="123" customWidth="1"/>
    <col min="4114" max="4116" width="5.140625" style="123" customWidth="1"/>
    <col min="4117" max="4352" width="11.42578125" style="123"/>
    <col min="4353" max="4353" width="15.42578125" style="123" bestFit="1" customWidth="1"/>
    <col min="4354" max="4356" width="6.140625" style="123" customWidth="1"/>
    <col min="4357" max="4357" width="1.42578125" style="123" customWidth="1"/>
    <col min="4358" max="4360" width="5.140625" style="123" customWidth="1"/>
    <col min="4361" max="4361" width="1.42578125" style="123" customWidth="1"/>
    <col min="4362" max="4364" width="5.140625" style="123" customWidth="1"/>
    <col min="4365" max="4365" width="1.42578125" style="123" customWidth="1"/>
    <col min="4366" max="4368" width="5.140625" style="123" customWidth="1"/>
    <col min="4369" max="4369" width="1.42578125" style="123" customWidth="1"/>
    <col min="4370" max="4372" width="5.140625" style="123" customWidth="1"/>
    <col min="4373" max="4608" width="11.42578125" style="123"/>
    <col min="4609" max="4609" width="15.42578125" style="123" bestFit="1" customWidth="1"/>
    <col min="4610" max="4612" width="6.140625" style="123" customWidth="1"/>
    <col min="4613" max="4613" width="1.42578125" style="123" customWidth="1"/>
    <col min="4614" max="4616" width="5.140625" style="123" customWidth="1"/>
    <col min="4617" max="4617" width="1.42578125" style="123" customWidth="1"/>
    <col min="4618" max="4620" width="5.140625" style="123" customWidth="1"/>
    <col min="4621" max="4621" width="1.42578125" style="123" customWidth="1"/>
    <col min="4622" max="4624" width="5.140625" style="123" customWidth="1"/>
    <col min="4625" max="4625" width="1.42578125" style="123" customWidth="1"/>
    <col min="4626" max="4628" width="5.140625" style="123" customWidth="1"/>
    <col min="4629" max="4864" width="11.42578125" style="123"/>
    <col min="4865" max="4865" width="15.42578125" style="123" bestFit="1" customWidth="1"/>
    <col min="4866" max="4868" width="6.140625" style="123" customWidth="1"/>
    <col min="4869" max="4869" width="1.42578125" style="123" customWidth="1"/>
    <col min="4870" max="4872" width="5.140625" style="123" customWidth="1"/>
    <col min="4873" max="4873" width="1.42578125" style="123" customWidth="1"/>
    <col min="4874" max="4876" width="5.140625" style="123" customWidth="1"/>
    <col min="4877" max="4877" width="1.42578125" style="123" customWidth="1"/>
    <col min="4878" max="4880" width="5.140625" style="123" customWidth="1"/>
    <col min="4881" max="4881" width="1.42578125" style="123" customWidth="1"/>
    <col min="4882" max="4884" width="5.140625" style="123" customWidth="1"/>
    <col min="4885" max="5120" width="11.42578125" style="123"/>
    <col min="5121" max="5121" width="15.42578125" style="123" bestFit="1" customWidth="1"/>
    <col min="5122" max="5124" width="6.140625" style="123" customWidth="1"/>
    <col min="5125" max="5125" width="1.42578125" style="123" customWidth="1"/>
    <col min="5126" max="5128" width="5.140625" style="123" customWidth="1"/>
    <col min="5129" max="5129" width="1.42578125" style="123" customWidth="1"/>
    <col min="5130" max="5132" width="5.140625" style="123" customWidth="1"/>
    <col min="5133" max="5133" width="1.42578125" style="123" customWidth="1"/>
    <col min="5134" max="5136" width="5.140625" style="123" customWidth="1"/>
    <col min="5137" max="5137" width="1.42578125" style="123" customWidth="1"/>
    <col min="5138" max="5140" width="5.140625" style="123" customWidth="1"/>
    <col min="5141" max="5376" width="11.42578125" style="123"/>
    <col min="5377" max="5377" width="15.42578125" style="123" bestFit="1" customWidth="1"/>
    <col min="5378" max="5380" width="6.140625" style="123" customWidth="1"/>
    <col min="5381" max="5381" width="1.42578125" style="123" customWidth="1"/>
    <col min="5382" max="5384" width="5.140625" style="123" customWidth="1"/>
    <col min="5385" max="5385" width="1.42578125" style="123" customWidth="1"/>
    <col min="5386" max="5388" width="5.140625" style="123" customWidth="1"/>
    <col min="5389" max="5389" width="1.42578125" style="123" customWidth="1"/>
    <col min="5390" max="5392" width="5.140625" style="123" customWidth="1"/>
    <col min="5393" max="5393" width="1.42578125" style="123" customWidth="1"/>
    <col min="5394" max="5396" width="5.140625" style="123" customWidth="1"/>
    <col min="5397" max="5632" width="11.42578125" style="123"/>
    <col min="5633" max="5633" width="15.42578125" style="123" bestFit="1" customWidth="1"/>
    <col min="5634" max="5636" width="6.140625" style="123" customWidth="1"/>
    <col min="5637" max="5637" width="1.42578125" style="123" customWidth="1"/>
    <col min="5638" max="5640" width="5.140625" style="123" customWidth="1"/>
    <col min="5641" max="5641" width="1.42578125" style="123" customWidth="1"/>
    <col min="5642" max="5644" width="5.140625" style="123" customWidth="1"/>
    <col min="5645" max="5645" width="1.42578125" style="123" customWidth="1"/>
    <col min="5646" max="5648" width="5.140625" style="123" customWidth="1"/>
    <col min="5649" max="5649" width="1.42578125" style="123" customWidth="1"/>
    <col min="5650" max="5652" width="5.140625" style="123" customWidth="1"/>
    <col min="5653" max="5888" width="11.42578125" style="123"/>
    <col min="5889" max="5889" width="15.42578125" style="123" bestFit="1" customWidth="1"/>
    <col min="5890" max="5892" width="6.140625" style="123" customWidth="1"/>
    <col min="5893" max="5893" width="1.42578125" style="123" customWidth="1"/>
    <col min="5894" max="5896" width="5.140625" style="123" customWidth="1"/>
    <col min="5897" max="5897" width="1.42578125" style="123" customWidth="1"/>
    <col min="5898" max="5900" width="5.140625" style="123" customWidth="1"/>
    <col min="5901" max="5901" width="1.42578125" style="123" customWidth="1"/>
    <col min="5902" max="5904" width="5.140625" style="123" customWidth="1"/>
    <col min="5905" max="5905" width="1.42578125" style="123" customWidth="1"/>
    <col min="5906" max="5908" width="5.140625" style="123" customWidth="1"/>
    <col min="5909" max="6144" width="11.42578125" style="123"/>
    <col min="6145" max="6145" width="15.42578125" style="123" bestFit="1" customWidth="1"/>
    <col min="6146" max="6148" width="6.140625" style="123" customWidth="1"/>
    <col min="6149" max="6149" width="1.42578125" style="123" customWidth="1"/>
    <col min="6150" max="6152" width="5.140625" style="123" customWidth="1"/>
    <col min="6153" max="6153" width="1.42578125" style="123" customWidth="1"/>
    <col min="6154" max="6156" width="5.140625" style="123" customWidth="1"/>
    <col min="6157" max="6157" width="1.42578125" style="123" customWidth="1"/>
    <col min="6158" max="6160" width="5.140625" style="123" customWidth="1"/>
    <col min="6161" max="6161" width="1.42578125" style="123" customWidth="1"/>
    <col min="6162" max="6164" width="5.140625" style="123" customWidth="1"/>
    <col min="6165" max="6400" width="11.42578125" style="123"/>
    <col min="6401" max="6401" width="15.42578125" style="123" bestFit="1" customWidth="1"/>
    <col min="6402" max="6404" width="6.140625" style="123" customWidth="1"/>
    <col min="6405" max="6405" width="1.42578125" style="123" customWidth="1"/>
    <col min="6406" max="6408" width="5.140625" style="123" customWidth="1"/>
    <col min="6409" max="6409" width="1.42578125" style="123" customWidth="1"/>
    <col min="6410" max="6412" width="5.140625" style="123" customWidth="1"/>
    <col min="6413" max="6413" width="1.42578125" style="123" customWidth="1"/>
    <col min="6414" max="6416" width="5.140625" style="123" customWidth="1"/>
    <col min="6417" max="6417" width="1.42578125" style="123" customWidth="1"/>
    <col min="6418" max="6420" width="5.140625" style="123" customWidth="1"/>
    <col min="6421" max="6656" width="11.42578125" style="123"/>
    <col min="6657" max="6657" width="15.42578125" style="123" bestFit="1" customWidth="1"/>
    <col min="6658" max="6660" width="6.140625" style="123" customWidth="1"/>
    <col min="6661" max="6661" width="1.42578125" style="123" customWidth="1"/>
    <col min="6662" max="6664" width="5.140625" style="123" customWidth="1"/>
    <col min="6665" max="6665" width="1.42578125" style="123" customWidth="1"/>
    <col min="6666" max="6668" width="5.140625" style="123" customWidth="1"/>
    <col min="6669" max="6669" width="1.42578125" style="123" customWidth="1"/>
    <col min="6670" max="6672" width="5.140625" style="123" customWidth="1"/>
    <col min="6673" max="6673" width="1.42578125" style="123" customWidth="1"/>
    <col min="6674" max="6676" width="5.140625" style="123" customWidth="1"/>
    <col min="6677" max="6912" width="11.42578125" style="123"/>
    <col min="6913" max="6913" width="15.42578125" style="123" bestFit="1" customWidth="1"/>
    <col min="6914" max="6916" width="6.140625" style="123" customWidth="1"/>
    <col min="6917" max="6917" width="1.42578125" style="123" customWidth="1"/>
    <col min="6918" max="6920" width="5.140625" style="123" customWidth="1"/>
    <col min="6921" max="6921" width="1.42578125" style="123" customWidth="1"/>
    <col min="6922" max="6924" width="5.140625" style="123" customWidth="1"/>
    <col min="6925" max="6925" width="1.42578125" style="123" customWidth="1"/>
    <col min="6926" max="6928" width="5.140625" style="123" customWidth="1"/>
    <col min="6929" max="6929" width="1.42578125" style="123" customWidth="1"/>
    <col min="6930" max="6932" width="5.140625" style="123" customWidth="1"/>
    <col min="6933" max="7168" width="11.42578125" style="123"/>
    <col min="7169" max="7169" width="15.42578125" style="123" bestFit="1" customWidth="1"/>
    <col min="7170" max="7172" width="6.140625" style="123" customWidth="1"/>
    <col min="7173" max="7173" width="1.42578125" style="123" customWidth="1"/>
    <col min="7174" max="7176" width="5.140625" style="123" customWidth="1"/>
    <col min="7177" max="7177" width="1.42578125" style="123" customWidth="1"/>
    <col min="7178" max="7180" width="5.140625" style="123" customWidth="1"/>
    <col min="7181" max="7181" width="1.42578125" style="123" customWidth="1"/>
    <col min="7182" max="7184" width="5.140625" style="123" customWidth="1"/>
    <col min="7185" max="7185" width="1.42578125" style="123" customWidth="1"/>
    <col min="7186" max="7188" width="5.140625" style="123" customWidth="1"/>
    <col min="7189" max="7424" width="11.42578125" style="123"/>
    <col min="7425" max="7425" width="15.42578125" style="123" bestFit="1" customWidth="1"/>
    <col min="7426" max="7428" width="6.140625" style="123" customWidth="1"/>
    <col min="7429" max="7429" width="1.42578125" style="123" customWidth="1"/>
    <col min="7430" max="7432" width="5.140625" style="123" customWidth="1"/>
    <col min="7433" max="7433" width="1.42578125" style="123" customWidth="1"/>
    <col min="7434" max="7436" width="5.140625" style="123" customWidth="1"/>
    <col min="7437" max="7437" width="1.42578125" style="123" customWidth="1"/>
    <col min="7438" max="7440" width="5.140625" style="123" customWidth="1"/>
    <col min="7441" max="7441" width="1.42578125" style="123" customWidth="1"/>
    <col min="7442" max="7444" width="5.140625" style="123" customWidth="1"/>
    <col min="7445" max="7680" width="11.42578125" style="123"/>
    <col min="7681" max="7681" width="15.42578125" style="123" bestFit="1" customWidth="1"/>
    <col min="7682" max="7684" width="6.140625" style="123" customWidth="1"/>
    <col min="7685" max="7685" width="1.42578125" style="123" customWidth="1"/>
    <col min="7686" max="7688" width="5.140625" style="123" customWidth="1"/>
    <col min="7689" max="7689" width="1.42578125" style="123" customWidth="1"/>
    <col min="7690" max="7692" width="5.140625" style="123" customWidth="1"/>
    <col min="7693" max="7693" width="1.42578125" style="123" customWidth="1"/>
    <col min="7694" max="7696" width="5.140625" style="123" customWidth="1"/>
    <col min="7697" max="7697" width="1.42578125" style="123" customWidth="1"/>
    <col min="7698" max="7700" width="5.140625" style="123" customWidth="1"/>
    <col min="7701" max="7936" width="11.42578125" style="123"/>
    <col min="7937" max="7937" width="15.42578125" style="123" bestFit="1" customWidth="1"/>
    <col min="7938" max="7940" width="6.140625" style="123" customWidth="1"/>
    <col min="7941" max="7941" width="1.42578125" style="123" customWidth="1"/>
    <col min="7942" max="7944" width="5.140625" style="123" customWidth="1"/>
    <col min="7945" max="7945" width="1.42578125" style="123" customWidth="1"/>
    <col min="7946" max="7948" width="5.140625" style="123" customWidth="1"/>
    <col min="7949" max="7949" width="1.42578125" style="123" customWidth="1"/>
    <col min="7950" max="7952" width="5.140625" style="123" customWidth="1"/>
    <col min="7953" max="7953" width="1.42578125" style="123" customWidth="1"/>
    <col min="7954" max="7956" width="5.140625" style="123" customWidth="1"/>
    <col min="7957" max="8192" width="11.42578125" style="123"/>
    <col min="8193" max="8193" width="15.42578125" style="123" bestFit="1" customWidth="1"/>
    <col min="8194" max="8196" width="6.140625" style="123" customWidth="1"/>
    <col min="8197" max="8197" width="1.42578125" style="123" customWidth="1"/>
    <col min="8198" max="8200" width="5.140625" style="123" customWidth="1"/>
    <col min="8201" max="8201" width="1.42578125" style="123" customWidth="1"/>
    <col min="8202" max="8204" width="5.140625" style="123" customWidth="1"/>
    <col min="8205" max="8205" width="1.42578125" style="123" customWidth="1"/>
    <col min="8206" max="8208" width="5.140625" style="123" customWidth="1"/>
    <col min="8209" max="8209" width="1.42578125" style="123" customWidth="1"/>
    <col min="8210" max="8212" width="5.140625" style="123" customWidth="1"/>
    <col min="8213" max="8448" width="11.42578125" style="123"/>
    <col min="8449" max="8449" width="15.42578125" style="123" bestFit="1" customWidth="1"/>
    <col min="8450" max="8452" width="6.140625" style="123" customWidth="1"/>
    <col min="8453" max="8453" width="1.42578125" style="123" customWidth="1"/>
    <col min="8454" max="8456" width="5.140625" style="123" customWidth="1"/>
    <col min="8457" max="8457" width="1.42578125" style="123" customWidth="1"/>
    <col min="8458" max="8460" width="5.140625" style="123" customWidth="1"/>
    <col min="8461" max="8461" width="1.42578125" style="123" customWidth="1"/>
    <col min="8462" max="8464" width="5.140625" style="123" customWidth="1"/>
    <col min="8465" max="8465" width="1.42578125" style="123" customWidth="1"/>
    <col min="8466" max="8468" width="5.140625" style="123" customWidth="1"/>
    <col min="8469" max="8704" width="11.42578125" style="123"/>
    <col min="8705" max="8705" width="15.42578125" style="123" bestFit="1" customWidth="1"/>
    <col min="8706" max="8708" width="6.140625" style="123" customWidth="1"/>
    <col min="8709" max="8709" width="1.42578125" style="123" customWidth="1"/>
    <col min="8710" max="8712" width="5.140625" style="123" customWidth="1"/>
    <col min="8713" max="8713" width="1.42578125" style="123" customWidth="1"/>
    <col min="8714" max="8716" width="5.140625" style="123" customWidth="1"/>
    <col min="8717" max="8717" width="1.42578125" style="123" customWidth="1"/>
    <col min="8718" max="8720" width="5.140625" style="123" customWidth="1"/>
    <col min="8721" max="8721" width="1.42578125" style="123" customWidth="1"/>
    <col min="8722" max="8724" width="5.140625" style="123" customWidth="1"/>
    <col min="8725" max="8960" width="11.42578125" style="123"/>
    <col min="8961" max="8961" width="15.42578125" style="123" bestFit="1" customWidth="1"/>
    <col min="8962" max="8964" width="6.140625" style="123" customWidth="1"/>
    <col min="8965" max="8965" width="1.42578125" style="123" customWidth="1"/>
    <col min="8966" max="8968" width="5.140625" style="123" customWidth="1"/>
    <col min="8969" max="8969" width="1.42578125" style="123" customWidth="1"/>
    <col min="8970" max="8972" width="5.140625" style="123" customWidth="1"/>
    <col min="8973" max="8973" width="1.42578125" style="123" customWidth="1"/>
    <col min="8974" max="8976" width="5.140625" style="123" customWidth="1"/>
    <col min="8977" max="8977" width="1.42578125" style="123" customWidth="1"/>
    <col min="8978" max="8980" width="5.140625" style="123" customWidth="1"/>
    <col min="8981" max="9216" width="11.42578125" style="123"/>
    <col min="9217" max="9217" width="15.42578125" style="123" bestFit="1" customWidth="1"/>
    <col min="9218" max="9220" width="6.140625" style="123" customWidth="1"/>
    <col min="9221" max="9221" width="1.42578125" style="123" customWidth="1"/>
    <col min="9222" max="9224" width="5.140625" style="123" customWidth="1"/>
    <col min="9225" max="9225" width="1.42578125" style="123" customWidth="1"/>
    <col min="9226" max="9228" width="5.140625" style="123" customWidth="1"/>
    <col min="9229" max="9229" width="1.42578125" style="123" customWidth="1"/>
    <col min="9230" max="9232" width="5.140625" style="123" customWidth="1"/>
    <col min="9233" max="9233" width="1.42578125" style="123" customWidth="1"/>
    <col min="9234" max="9236" width="5.140625" style="123" customWidth="1"/>
    <col min="9237" max="9472" width="11.42578125" style="123"/>
    <col min="9473" max="9473" width="15.42578125" style="123" bestFit="1" customWidth="1"/>
    <col min="9474" max="9476" width="6.140625" style="123" customWidth="1"/>
    <col min="9477" max="9477" width="1.42578125" style="123" customWidth="1"/>
    <col min="9478" max="9480" width="5.140625" style="123" customWidth="1"/>
    <col min="9481" max="9481" width="1.42578125" style="123" customWidth="1"/>
    <col min="9482" max="9484" width="5.140625" style="123" customWidth="1"/>
    <col min="9485" max="9485" width="1.42578125" style="123" customWidth="1"/>
    <col min="9486" max="9488" width="5.140625" style="123" customWidth="1"/>
    <col min="9489" max="9489" width="1.42578125" style="123" customWidth="1"/>
    <col min="9490" max="9492" width="5.140625" style="123" customWidth="1"/>
    <col min="9493" max="9728" width="11.42578125" style="123"/>
    <col min="9729" max="9729" width="15.42578125" style="123" bestFit="1" customWidth="1"/>
    <col min="9730" max="9732" width="6.140625" style="123" customWidth="1"/>
    <col min="9733" max="9733" width="1.42578125" style="123" customWidth="1"/>
    <col min="9734" max="9736" width="5.140625" style="123" customWidth="1"/>
    <col min="9737" max="9737" width="1.42578125" style="123" customWidth="1"/>
    <col min="9738" max="9740" width="5.140625" style="123" customWidth="1"/>
    <col min="9741" max="9741" width="1.42578125" style="123" customWidth="1"/>
    <col min="9742" max="9744" width="5.140625" style="123" customWidth="1"/>
    <col min="9745" max="9745" width="1.42578125" style="123" customWidth="1"/>
    <col min="9746" max="9748" width="5.140625" style="123" customWidth="1"/>
    <col min="9749" max="9984" width="11.42578125" style="123"/>
    <col min="9985" max="9985" width="15.42578125" style="123" bestFit="1" customWidth="1"/>
    <col min="9986" max="9988" width="6.140625" style="123" customWidth="1"/>
    <col min="9989" max="9989" width="1.42578125" style="123" customWidth="1"/>
    <col min="9990" max="9992" width="5.140625" style="123" customWidth="1"/>
    <col min="9993" max="9993" width="1.42578125" style="123" customWidth="1"/>
    <col min="9994" max="9996" width="5.140625" style="123" customWidth="1"/>
    <col min="9997" max="9997" width="1.42578125" style="123" customWidth="1"/>
    <col min="9998" max="10000" width="5.140625" style="123" customWidth="1"/>
    <col min="10001" max="10001" width="1.42578125" style="123" customWidth="1"/>
    <col min="10002" max="10004" width="5.140625" style="123" customWidth="1"/>
    <col min="10005" max="10240" width="11.42578125" style="123"/>
    <col min="10241" max="10241" width="15.42578125" style="123" bestFit="1" customWidth="1"/>
    <col min="10242" max="10244" width="6.140625" style="123" customWidth="1"/>
    <col min="10245" max="10245" width="1.42578125" style="123" customWidth="1"/>
    <col min="10246" max="10248" width="5.140625" style="123" customWidth="1"/>
    <col min="10249" max="10249" width="1.42578125" style="123" customWidth="1"/>
    <col min="10250" max="10252" width="5.140625" style="123" customWidth="1"/>
    <col min="10253" max="10253" width="1.42578125" style="123" customWidth="1"/>
    <col min="10254" max="10256" width="5.140625" style="123" customWidth="1"/>
    <col min="10257" max="10257" width="1.42578125" style="123" customWidth="1"/>
    <col min="10258" max="10260" width="5.140625" style="123" customWidth="1"/>
    <col min="10261" max="10496" width="11.42578125" style="123"/>
    <col min="10497" max="10497" width="15.42578125" style="123" bestFit="1" customWidth="1"/>
    <col min="10498" max="10500" width="6.140625" style="123" customWidth="1"/>
    <col min="10501" max="10501" width="1.42578125" style="123" customWidth="1"/>
    <col min="10502" max="10504" width="5.140625" style="123" customWidth="1"/>
    <col min="10505" max="10505" width="1.42578125" style="123" customWidth="1"/>
    <col min="10506" max="10508" width="5.140625" style="123" customWidth="1"/>
    <col min="10509" max="10509" width="1.42578125" style="123" customWidth="1"/>
    <col min="10510" max="10512" width="5.140625" style="123" customWidth="1"/>
    <col min="10513" max="10513" width="1.42578125" style="123" customWidth="1"/>
    <col min="10514" max="10516" width="5.140625" style="123" customWidth="1"/>
    <col min="10517" max="10752" width="11.42578125" style="123"/>
    <col min="10753" max="10753" width="15.42578125" style="123" bestFit="1" customWidth="1"/>
    <col min="10754" max="10756" width="6.140625" style="123" customWidth="1"/>
    <col min="10757" max="10757" width="1.42578125" style="123" customWidth="1"/>
    <col min="10758" max="10760" width="5.140625" style="123" customWidth="1"/>
    <col min="10761" max="10761" width="1.42578125" style="123" customWidth="1"/>
    <col min="10762" max="10764" width="5.140625" style="123" customWidth="1"/>
    <col min="10765" max="10765" width="1.42578125" style="123" customWidth="1"/>
    <col min="10766" max="10768" width="5.140625" style="123" customWidth="1"/>
    <col min="10769" max="10769" width="1.42578125" style="123" customWidth="1"/>
    <col min="10770" max="10772" width="5.140625" style="123" customWidth="1"/>
    <col min="10773" max="11008" width="11.42578125" style="123"/>
    <col min="11009" max="11009" width="15.42578125" style="123" bestFit="1" customWidth="1"/>
    <col min="11010" max="11012" width="6.140625" style="123" customWidth="1"/>
    <col min="11013" max="11013" width="1.42578125" style="123" customWidth="1"/>
    <col min="11014" max="11016" width="5.140625" style="123" customWidth="1"/>
    <col min="11017" max="11017" width="1.42578125" style="123" customWidth="1"/>
    <col min="11018" max="11020" width="5.140625" style="123" customWidth="1"/>
    <col min="11021" max="11021" width="1.42578125" style="123" customWidth="1"/>
    <col min="11022" max="11024" width="5.140625" style="123" customWidth="1"/>
    <col min="11025" max="11025" width="1.42578125" style="123" customWidth="1"/>
    <col min="11026" max="11028" width="5.140625" style="123" customWidth="1"/>
    <col min="11029" max="11264" width="11.42578125" style="123"/>
    <col min="11265" max="11265" width="15.42578125" style="123" bestFit="1" customWidth="1"/>
    <col min="11266" max="11268" width="6.140625" style="123" customWidth="1"/>
    <col min="11269" max="11269" width="1.42578125" style="123" customWidth="1"/>
    <col min="11270" max="11272" width="5.140625" style="123" customWidth="1"/>
    <col min="11273" max="11273" width="1.42578125" style="123" customWidth="1"/>
    <col min="11274" max="11276" width="5.140625" style="123" customWidth="1"/>
    <col min="11277" max="11277" width="1.42578125" style="123" customWidth="1"/>
    <col min="11278" max="11280" width="5.140625" style="123" customWidth="1"/>
    <col min="11281" max="11281" width="1.42578125" style="123" customWidth="1"/>
    <col min="11282" max="11284" width="5.140625" style="123" customWidth="1"/>
    <col min="11285" max="11520" width="11.42578125" style="123"/>
    <col min="11521" max="11521" width="15.42578125" style="123" bestFit="1" customWidth="1"/>
    <col min="11522" max="11524" width="6.140625" style="123" customWidth="1"/>
    <col min="11525" max="11525" width="1.42578125" style="123" customWidth="1"/>
    <col min="11526" max="11528" width="5.140625" style="123" customWidth="1"/>
    <col min="11529" max="11529" width="1.42578125" style="123" customWidth="1"/>
    <col min="11530" max="11532" width="5.140625" style="123" customWidth="1"/>
    <col min="11533" max="11533" width="1.42578125" style="123" customWidth="1"/>
    <col min="11534" max="11536" width="5.140625" style="123" customWidth="1"/>
    <col min="11537" max="11537" width="1.42578125" style="123" customWidth="1"/>
    <col min="11538" max="11540" width="5.140625" style="123" customWidth="1"/>
    <col min="11541" max="11776" width="11.42578125" style="123"/>
    <col min="11777" max="11777" width="15.42578125" style="123" bestFit="1" customWidth="1"/>
    <col min="11778" max="11780" width="6.140625" style="123" customWidth="1"/>
    <col min="11781" max="11781" width="1.42578125" style="123" customWidth="1"/>
    <col min="11782" max="11784" width="5.140625" style="123" customWidth="1"/>
    <col min="11785" max="11785" width="1.42578125" style="123" customWidth="1"/>
    <col min="11786" max="11788" width="5.140625" style="123" customWidth="1"/>
    <col min="11789" max="11789" width="1.42578125" style="123" customWidth="1"/>
    <col min="11790" max="11792" width="5.140625" style="123" customWidth="1"/>
    <col min="11793" max="11793" width="1.42578125" style="123" customWidth="1"/>
    <col min="11794" max="11796" width="5.140625" style="123" customWidth="1"/>
    <col min="11797" max="12032" width="11.42578125" style="123"/>
    <col min="12033" max="12033" width="15.42578125" style="123" bestFit="1" customWidth="1"/>
    <col min="12034" max="12036" width="6.140625" style="123" customWidth="1"/>
    <col min="12037" max="12037" width="1.42578125" style="123" customWidth="1"/>
    <col min="12038" max="12040" width="5.140625" style="123" customWidth="1"/>
    <col min="12041" max="12041" width="1.42578125" style="123" customWidth="1"/>
    <col min="12042" max="12044" width="5.140625" style="123" customWidth="1"/>
    <col min="12045" max="12045" width="1.42578125" style="123" customWidth="1"/>
    <col min="12046" max="12048" width="5.140625" style="123" customWidth="1"/>
    <col min="12049" max="12049" width="1.42578125" style="123" customWidth="1"/>
    <col min="12050" max="12052" width="5.140625" style="123" customWidth="1"/>
    <col min="12053" max="12288" width="11.42578125" style="123"/>
    <col min="12289" max="12289" width="15.42578125" style="123" bestFit="1" customWidth="1"/>
    <col min="12290" max="12292" width="6.140625" style="123" customWidth="1"/>
    <col min="12293" max="12293" width="1.42578125" style="123" customWidth="1"/>
    <col min="12294" max="12296" width="5.140625" style="123" customWidth="1"/>
    <col min="12297" max="12297" width="1.42578125" style="123" customWidth="1"/>
    <col min="12298" max="12300" width="5.140625" style="123" customWidth="1"/>
    <col min="12301" max="12301" width="1.42578125" style="123" customWidth="1"/>
    <col min="12302" max="12304" width="5.140625" style="123" customWidth="1"/>
    <col min="12305" max="12305" width="1.42578125" style="123" customWidth="1"/>
    <col min="12306" max="12308" width="5.140625" style="123" customWidth="1"/>
    <col min="12309" max="12544" width="11.42578125" style="123"/>
    <col min="12545" max="12545" width="15.42578125" style="123" bestFit="1" customWidth="1"/>
    <col min="12546" max="12548" width="6.140625" style="123" customWidth="1"/>
    <col min="12549" max="12549" width="1.42578125" style="123" customWidth="1"/>
    <col min="12550" max="12552" width="5.140625" style="123" customWidth="1"/>
    <col min="12553" max="12553" width="1.42578125" style="123" customWidth="1"/>
    <col min="12554" max="12556" width="5.140625" style="123" customWidth="1"/>
    <col min="12557" max="12557" width="1.42578125" style="123" customWidth="1"/>
    <col min="12558" max="12560" width="5.140625" style="123" customWidth="1"/>
    <col min="12561" max="12561" width="1.42578125" style="123" customWidth="1"/>
    <col min="12562" max="12564" width="5.140625" style="123" customWidth="1"/>
    <col min="12565" max="12800" width="11.42578125" style="123"/>
    <col min="12801" max="12801" width="15.42578125" style="123" bestFit="1" customWidth="1"/>
    <col min="12802" max="12804" width="6.140625" style="123" customWidth="1"/>
    <col min="12805" max="12805" width="1.42578125" style="123" customWidth="1"/>
    <col min="12806" max="12808" width="5.140625" style="123" customWidth="1"/>
    <col min="12809" max="12809" width="1.42578125" style="123" customWidth="1"/>
    <col min="12810" max="12812" width="5.140625" style="123" customWidth="1"/>
    <col min="12813" max="12813" width="1.42578125" style="123" customWidth="1"/>
    <col min="12814" max="12816" width="5.140625" style="123" customWidth="1"/>
    <col min="12817" max="12817" width="1.42578125" style="123" customWidth="1"/>
    <col min="12818" max="12820" width="5.140625" style="123" customWidth="1"/>
    <col min="12821" max="13056" width="11.42578125" style="123"/>
    <col min="13057" max="13057" width="15.42578125" style="123" bestFit="1" customWidth="1"/>
    <col min="13058" max="13060" width="6.140625" style="123" customWidth="1"/>
    <col min="13061" max="13061" width="1.42578125" style="123" customWidth="1"/>
    <col min="13062" max="13064" width="5.140625" style="123" customWidth="1"/>
    <col min="13065" max="13065" width="1.42578125" style="123" customWidth="1"/>
    <col min="13066" max="13068" width="5.140625" style="123" customWidth="1"/>
    <col min="13069" max="13069" width="1.42578125" style="123" customWidth="1"/>
    <col min="13070" max="13072" width="5.140625" style="123" customWidth="1"/>
    <col min="13073" max="13073" width="1.42578125" style="123" customWidth="1"/>
    <col min="13074" max="13076" width="5.140625" style="123" customWidth="1"/>
    <col min="13077" max="13312" width="11.42578125" style="123"/>
    <col min="13313" max="13313" width="15.42578125" style="123" bestFit="1" customWidth="1"/>
    <col min="13314" max="13316" width="6.140625" style="123" customWidth="1"/>
    <col min="13317" max="13317" width="1.42578125" style="123" customWidth="1"/>
    <col min="13318" max="13320" width="5.140625" style="123" customWidth="1"/>
    <col min="13321" max="13321" width="1.42578125" style="123" customWidth="1"/>
    <col min="13322" max="13324" width="5.140625" style="123" customWidth="1"/>
    <col min="13325" max="13325" width="1.42578125" style="123" customWidth="1"/>
    <col min="13326" max="13328" width="5.140625" style="123" customWidth="1"/>
    <col min="13329" max="13329" width="1.42578125" style="123" customWidth="1"/>
    <col min="13330" max="13332" width="5.140625" style="123" customWidth="1"/>
    <col min="13333" max="13568" width="11.42578125" style="123"/>
    <col min="13569" max="13569" width="15.42578125" style="123" bestFit="1" customWidth="1"/>
    <col min="13570" max="13572" width="6.140625" style="123" customWidth="1"/>
    <col min="13573" max="13573" width="1.42578125" style="123" customWidth="1"/>
    <col min="13574" max="13576" width="5.140625" style="123" customWidth="1"/>
    <col min="13577" max="13577" width="1.42578125" style="123" customWidth="1"/>
    <col min="13578" max="13580" width="5.140625" style="123" customWidth="1"/>
    <col min="13581" max="13581" width="1.42578125" style="123" customWidth="1"/>
    <col min="13582" max="13584" width="5.140625" style="123" customWidth="1"/>
    <col min="13585" max="13585" width="1.42578125" style="123" customWidth="1"/>
    <col min="13586" max="13588" width="5.140625" style="123" customWidth="1"/>
    <col min="13589" max="13824" width="11.42578125" style="123"/>
    <col min="13825" max="13825" width="15.42578125" style="123" bestFit="1" customWidth="1"/>
    <col min="13826" max="13828" width="6.140625" style="123" customWidth="1"/>
    <col min="13829" max="13829" width="1.42578125" style="123" customWidth="1"/>
    <col min="13830" max="13832" width="5.140625" style="123" customWidth="1"/>
    <col min="13833" max="13833" width="1.42578125" style="123" customWidth="1"/>
    <col min="13834" max="13836" width="5.140625" style="123" customWidth="1"/>
    <col min="13837" max="13837" width="1.42578125" style="123" customWidth="1"/>
    <col min="13838" max="13840" width="5.140625" style="123" customWidth="1"/>
    <col min="13841" max="13841" width="1.42578125" style="123" customWidth="1"/>
    <col min="13842" max="13844" width="5.140625" style="123" customWidth="1"/>
    <col min="13845" max="14080" width="11.42578125" style="123"/>
    <col min="14081" max="14081" width="15.42578125" style="123" bestFit="1" customWidth="1"/>
    <col min="14082" max="14084" width="6.140625" style="123" customWidth="1"/>
    <col min="14085" max="14085" width="1.42578125" style="123" customWidth="1"/>
    <col min="14086" max="14088" width="5.140625" style="123" customWidth="1"/>
    <col min="14089" max="14089" width="1.42578125" style="123" customWidth="1"/>
    <col min="14090" max="14092" width="5.140625" style="123" customWidth="1"/>
    <col min="14093" max="14093" width="1.42578125" style="123" customWidth="1"/>
    <col min="14094" max="14096" width="5.140625" style="123" customWidth="1"/>
    <col min="14097" max="14097" width="1.42578125" style="123" customWidth="1"/>
    <col min="14098" max="14100" width="5.140625" style="123" customWidth="1"/>
    <col min="14101" max="14336" width="11.42578125" style="123"/>
    <col min="14337" max="14337" width="15.42578125" style="123" bestFit="1" customWidth="1"/>
    <col min="14338" max="14340" width="6.140625" style="123" customWidth="1"/>
    <col min="14341" max="14341" width="1.42578125" style="123" customWidth="1"/>
    <col min="14342" max="14344" width="5.140625" style="123" customWidth="1"/>
    <col min="14345" max="14345" width="1.42578125" style="123" customWidth="1"/>
    <col min="14346" max="14348" width="5.140625" style="123" customWidth="1"/>
    <col min="14349" max="14349" width="1.42578125" style="123" customWidth="1"/>
    <col min="14350" max="14352" width="5.140625" style="123" customWidth="1"/>
    <col min="14353" max="14353" width="1.42578125" style="123" customWidth="1"/>
    <col min="14354" max="14356" width="5.140625" style="123" customWidth="1"/>
    <col min="14357" max="14592" width="11.42578125" style="123"/>
    <col min="14593" max="14593" width="15.42578125" style="123" bestFit="1" customWidth="1"/>
    <col min="14594" max="14596" width="6.140625" style="123" customWidth="1"/>
    <col min="14597" max="14597" width="1.42578125" style="123" customWidth="1"/>
    <col min="14598" max="14600" width="5.140625" style="123" customWidth="1"/>
    <col min="14601" max="14601" width="1.42578125" style="123" customWidth="1"/>
    <col min="14602" max="14604" width="5.140625" style="123" customWidth="1"/>
    <col min="14605" max="14605" width="1.42578125" style="123" customWidth="1"/>
    <col min="14606" max="14608" width="5.140625" style="123" customWidth="1"/>
    <col min="14609" max="14609" width="1.42578125" style="123" customWidth="1"/>
    <col min="14610" max="14612" width="5.140625" style="123" customWidth="1"/>
    <col min="14613" max="14848" width="11.42578125" style="123"/>
    <col min="14849" max="14849" width="15.42578125" style="123" bestFit="1" customWidth="1"/>
    <col min="14850" max="14852" width="6.140625" style="123" customWidth="1"/>
    <col min="14853" max="14853" width="1.42578125" style="123" customWidth="1"/>
    <col min="14854" max="14856" width="5.140625" style="123" customWidth="1"/>
    <col min="14857" max="14857" width="1.42578125" style="123" customWidth="1"/>
    <col min="14858" max="14860" width="5.140625" style="123" customWidth="1"/>
    <col min="14861" max="14861" width="1.42578125" style="123" customWidth="1"/>
    <col min="14862" max="14864" width="5.140625" style="123" customWidth="1"/>
    <col min="14865" max="14865" width="1.42578125" style="123" customWidth="1"/>
    <col min="14866" max="14868" width="5.140625" style="123" customWidth="1"/>
    <col min="14869" max="15104" width="11.42578125" style="123"/>
    <col min="15105" max="15105" width="15.42578125" style="123" bestFit="1" customWidth="1"/>
    <col min="15106" max="15108" width="6.140625" style="123" customWidth="1"/>
    <col min="15109" max="15109" width="1.42578125" style="123" customWidth="1"/>
    <col min="15110" max="15112" width="5.140625" style="123" customWidth="1"/>
    <col min="15113" max="15113" width="1.42578125" style="123" customWidth="1"/>
    <col min="15114" max="15116" width="5.140625" style="123" customWidth="1"/>
    <col min="15117" max="15117" width="1.42578125" style="123" customWidth="1"/>
    <col min="15118" max="15120" width="5.140625" style="123" customWidth="1"/>
    <col min="15121" max="15121" width="1.42578125" style="123" customWidth="1"/>
    <col min="15122" max="15124" width="5.140625" style="123" customWidth="1"/>
    <col min="15125" max="15360" width="11.42578125" style="123"/>
    <col min="15361" max="15361" width="15.42578125" style="123" bestFit="1" customWidth="1"/>
    <col min="15362" max="15364" width="6.140625" style="123" customWidth="1"/>
    <col min="15365" max="15365" width="1.42578125" style="123" customWidth="1"/>
    <col min="15366" max="15368" width="5.140625" style="123" customWidth="1"/>
    <col min="15369" max="15369" width="1.42578125" style="123" customWidth="1"/>
    <col min="15370" max="15372" width="5.140625" style="123" customWidth="1"/>
    <col min="15373" max="15373" width="1.42578125" style="123" customWidth="1"/>
    <col min="15374" max="15376" width="5.140625" style="123" customWidth="1"/>
    <col min="15377" max="15377" width="1.42578125" style="123" customWidth="1"/>
    <col min="15378" max="15380" width="5.140625" style="123" customWidth="1"/>
    <col min="15381" max="15616" width="11.42578125" style="123"/>
    <col min="15617" max="15617" width="15.42578125" style="123" bestFit="1" customWidth="1"/>
    <col min="15618" max="15620" width="6.140625" style="123" customWidth="1"/>
    <col min="15621" max="15621" width="1.42578125" style="123" customWidth="1"/>
    <col min="15622" max="15624" width="5.140625" style="123" customWidth="1"/>
    <col min="15625" max="15625" width="1.42578125" style="123" customWidth="1"/>
    <col min="15626" max="15628" width="5.140625" style="123" customWidth="1"/>
    <col min="15629" max="15629" width="1.42578125" style="123" customWidth="1"/>
    <col min="15630" max="15632" width="5.140625" style="123" customWidth="1"/>
    <col min="15633" max="15633" width="1.42578125" style="123" customWidth="1"/>
    <col min="15634" max="15636" width="5.140625" style="123" customWidth="1"/>
    <col min="15637" max="15872" width="11.42578125" style="123"/>
    <col min="15873" max="15873" width="15.42578125" style="123" bestFit="1" customWidth="1"/>
    <col min="15874" max="15876" width="6.140625" style="123" customWidth="1"/>
    <col min="15877" max="15877" width="1.42578125" style="123" customWidth="1"/>
    <col min="15878" max="15880" width="5.140625" style="123" customWidth="1"/>
    <col min="15881" max="15881" width="1.42578125" style="123" customWidth="1"/>
    <col min="15882" max="15884" width="5.140625" style="123" customWidth="1"/>
    <col min="15885" max="15885" width="1.42578125" style="123" customWidth="1"/>
    <col min="15886" max="15888" width="5.140625" style="123" customWidth="1"/>
    <col min="15889" max="15889" width="1.42578125" style="123" customWidth="1"/>
    <col min="15890" max="15892" width="5.140625" style="123" customWidth="1"/>
    <col min="15893" max="16128" width="11.42578125" style="123"/>
    <col min="16129" max="16129" width="15.42578125" style="123" bestFit="1" customWidth="1"/>
    <col min="16130" max="16132" width="6.140625" style="123" customWidth="1"/>
    <col min="16133" max="16133" width="1.42578125" style="123" customWidth="1"/>
    <col min="16134" max="16136" width="5.140625" style="123" customWidth="1"/>
    <col min="16137" max="16137" width="1.42578125" style="123" customWidth="1"/>
    <col min="16138" max="16140" width="5.140625" style="123" customWidth="1"/>
    <col min="16141" max="16141" width="1.42578125" style="123" customWidth="1"/>
    <col min="16142" max="16144" width="5.140625" style="123" customWidth="1"/>
    <col min="16145" max="16145" width="1.42578125" style="123" customWidth="1"/>
    <col min="16146" max="16148" width="5.140625" style="123" customWidth="1"/>
    <col min="16149" max="16384" width="11.42578125" style="123"/>
  </cols>
  <sheetData>
    <row r="1" spans="1:24" ht="14.25" customHeight="1" x14ac:dyDescent="0.2">
      <c r="A1" s="390" t="s">
        <v>254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V1" s="29"/>
      <c r="W1" s="372" t="s">
        <v>317</v>
      </c>
      <c r="X1" s="372"/>
    </row>
    <row r="2" spans="1:24" ht="14.25" customHeight="1" x14ac:dyDescent="0.2">
      <c r="A2" s="384" t="s">
        <v>109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V2" s="30"/>
      <c r="W2" s="372"/>
      <c r="X2" s="372"/>
    </row>
    <row r="3" spans="1:24" ht="14.25" x14ac:dyDescent="0.25">
      <c r="A3" s="390" t="s">
        <v>255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</row>
    <row r="4" spans="1:24" ht="14.25" x14ac:dyDescent="0.25">
      <c r="A4" s="384" t="s">
        <v>246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</row>
    <row r="5" spans="1:24" ht="14.25" x14ac:dyDescent="0.25">
      <c r="A5" s="390" t="s">
        <v>232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</row>
    <row r="6" spans="1:24" ht="14.25" x14ac:dyDescent="0.25">
      <c r="A6" s="384" t="s">
        <v>481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</row>
    <row r="7" spans="1:24" ht="15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</row>
    <row r="8" spans="1:24" ht="12.75" x14ac:dyDescent="0.25">
      <c r="A8" s="391" t="s">
        <v>242</v>
      </c>
      <c r="B8" s="385" t="s">
        <v>19</v>
      </c>
      <c r="C8" s="385" t="s">
        <v>243</v>
      </c>
      <c r="D8" s="385"/>
      <c r="E8" s="108"/>
      <c r="F8" s="385" t="s">
        <v>64</v>
      </c>
      <c r="G8" s="385"/>
      <c r="H8" s="385"/>
      <c r="I8" s="108"/>
      <c r="J8" s="385" t="s">
        <v>65</v>
      </c>
      <c r="K8" s="385"/>
      <c r="L8" s="385"/>
      <c r="M8" s="108"/>
      <c r="N8" s="385" t="s">
        <v>66</v>
      </c>
      <c r="O8" s="385"/>
      <c r="P8" s="385"/>
      <c r="Q8" s="108"/>
      <c r="R8" s="385" t="s">
        <v>67</v>
      </c>
      <c r="S8" s="385"/>
      <c r="T8" s="385"/>
    </row>
    <row r="9" spans="1:24" ht="13.5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</row>
    <row r="10" spans="1:24" ht="12.75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</row>
    <row r="11" spans="1:24" s="147" customFormat="1" ht="13.5" x14ac:dyDescent="0.25">
      <c r="A11" s="150" t="s">
        <v>244</v>
      </c>
      <c r="B11" s="163">
        <f>SUM(B13:B15)</f>
        <v>262</v>
      </c>
      <c r="C11" s="163">
        <f>SUM(C13:C15)</f>
        <v>103</v>
      </c>
      <c r="D11" s="163">
        <f>SUM(D13:D15)</f>
        <v>159</v>
      </c>
      <c r="E11" s="163"/>
      <c r="F11" s="163">
        <f>SUM(F13:F15)</f>
        <v>45</v>
      </c>
      <c r="G11" s="163">
        <f>SUM(G13:G15)</f>
        <v>15</v>
      </c>
      <c r="H11" s="163">
        <f>SUM(H13:H15)</f>
        <v>30</v>
      </c>
      <c r="I11" s="163"/>
      <c r="J11" s="163">
        <f>SUM(J13:J15)</f>
        <v>62</v>
      </c>
      <c r="K11" s="163">
        <f>SUM(K13:K15)</f>
        <v>28</v>
      </c>
      <c r="L11" s="163">
        <f>SUM(L13:L15)</f>
        <v>34</v>
      </c>
      <c r="M11" s="163"/>
      <c r="N11" s="163">
        <f>SUM(N13:N15)</f>
        <v>65</v>
      </c>
      <c r="O11" s="163">
        <f>SUM(O13:O15)</f>
        <v>21</v>
      </c>
      <c r="P11" s="163">
        <f>SUM(P13:P15)</f>
        <v>44</v>
      </c>
      <c r="Q11" s="163"/>
      <c r="R11" s="163">
        <f>SUM(R13:R15)</f>
        <v>90</v>
      </c>
      <c r="S11" s="163">
        <f>SUM(S13:S15)</f>
        <v>39</v>
      </c>
      <c r="T11" s="163">
        <f>SUM(T13:T15)</f>
        <v>51</v>
      </c>
      <c r="U11" s="108"/>
    </row>
    <row r="12" spans="1:24" ht="12.75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07"/>
    </row>
    <row r="13" spans="1:24" ht="12.75" x14ac:dyDescent="0.25">
      <c r="A13" s="153" t="s">
        <v>110</v>
      </c>
      <c r="B13" s="118">
        <v>53</v>
      </c>
      <c r="C13" s="118">
        <v>26</v>
      </c>
      <c r="D13" s="118">
        <v>27</v>
      </c>
      <c r="E13" s="118"/>
      <c r="F13" s="118">
        <v>7</v>
      </c>
      <c r="G13" s="118">
        <v>2</v>
      </c>
      <c r="H13" s="118">
        <v>5</v>
      </c>
      <c r="I13" s="118"/>
      <c r="J13" s="118">
        <v>12</v>
      </c>
      <c r="K13" s="118">
        <v>6</v>
      </c>
      <c r="L13" s="118">
        <v>6</v>
      </c>
      <c r="M13" s="118"/>
      <c r="N13" s="118">
        <v>11</v>
      </c>
      <c r="O13" s="118">
        <v>7</v>
      </c>
      <c r="P13" s="118">
        <v>4</v>
      </c>
      <c r="Q13" s="118"/>
      <c r="R13" s="118">
        <v>23</v>
      </c>
      <c r="S13" s="118">
        <v>11</v>
      </c>
      <c r="T13" s="118">
        <v>12</v>
      </c>
      <c r="U13" s="107"/>
    </row>
    <row r="14" spans="1:24" ht="12.75" x14ac:dyDescent="0.25">
      <c r="A14" s="164" t="s">
        <v>90</v>
      </c>
      <c r="B14" s="118">
        <v>113</v>
      </c>
      <c r="C14" s="118">
        <v>44</v>
      </c>
      <c r="D14" s="118">
        <v>69</v>
      </c>
      <c r="E14" s="118"/>
      <c r="F14" s="118">
        <v>24</v>
      </c>
      <c r="G14" s="118">
        <v>8</v>
      </c>
      <c r="H14" s="118">
        <v>16</v>
      </c>
      <c r="I14" s="118"/>
      <c r="J14" s="118">
        <v>35</v>
      </c>
      <c r="K14" s="118">
        <v>14</v>
      </c>
      <c r="L14" s="118">
        <v>21</v>
      </c>
      <c r="M14" s="118"/>
      <c r="N14" s="118">
        <v>20</v>
      </c>
      <c r="O14" s="118">
        <v>6</v>
      </c>
      <c r="P14" s="118">
        <v>14</v>
      </c>
      <c r="Q14" s="118"/>
      <c r="R14" s="118">
        <v>34</v>
      </c>
      <c r="S14" s="118">
        <v>16</v>
      </c>
      <c r="T14" s="118">
        <v>18</v>
      </c>
      <c r="U14" s="107"/>
    </row>
    <row r="15" spans="1:24" ht="13.5" thickBot="1" x14ac:dyDescent="0.3">
      <c r="A15" s="122" t="s">
        <v>92</v>
      </c>
      <c r="B15" s="120">
        <v>96</v>
      </c>
      <c r="C15" s="120">
        <v>33</v>
      </c>
      <c r="D15" s="120">
        <v>63</v>
      </c>
      <c r="E15" s="120"/>
      <c r="F15" s="120">
        <v>14</v>
      </c>
      <c r="G15" s="120">
        <v>5</v>
      </c>
      <c r="H15" s="120">
        <v>9</v>
      </c>
      <c r="I15" s="120"/>
      <c r="J15" s="120">
        <v>15</v>
      </c>
      <c r="K15" s="120">
        <v>8</v>
      </c>
      <c r="L15" s="120">
        <v>7</v>
      </c>
      <c r="M15" s="120"/>
      <c r="N15" s="120">
        <v>34</v>
      </c>
      <c r="O15" s="120">
        <v>8</v>
      </c>
      <c r="P15" s="120">
        <v>26</v>
      </c>
      <c r="Q15" s="120"/>
      <c r="R15" s="120">
        <v>33</v>
      </c>
      <c r="S15" s="120">
        <v>12</v>
      </c>
      <c r="T15" s="120">
        <v>21</v>
      </c>
      <c r="U15" s="107"/>
    </row>
    <row r="16" spans="1:24" x14ac:dyDescent="0.25">
      <c r="A16" s="397" t="s">
        <v>238</v>
      </c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</row>
    <row r="17" spans="1:20" x14ac:dyDescent="0.25">
      <c r="A17" s="398" t="s">
        <v>224</v>
      </c>
      <c r="B17" s="398"/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398"/>
      <c r="O17" s="398"/>
      <c r="P17" s="398"/>
      <c r="Q17" s="398"/>
      <c r="R17" s="398"/>
      <c r="S17" s="398"/>
      <c r="T17" s="398"/>
    </row>
  </sheetData>
  <mergeCells count="15">
    <mergeCell ref="R8:T8"/>
    <mergeCell ref="A16:T16"/>
    <mergeCell ref="A17:T17"/>
    <mergeCell ref="W1:X2"/>
    <mergeCell ref="A8:A9"/>
    <mergeCell ref="B8:D8"/>
    <mergeCell ref="F8:H8"/>
    <mergeCell ref="J8:L8"/>
    <mergeCell ref="N8:P8"/>
    <mergeCell ref="A6:T6"/>
    <mergeCell ref="A1:T1"/>
    <mergeCell ref="A2:T2"/>
    <mergeCell ref="A3:T3"/>
    <mergeCell ref="A4:T4"/>
    <mergeCell ref="A5:T5"/>
  </mergeCells>
  <hyperlinks>
    <hyperlink ref="W1" r:id="rId1" location="INDICE!A1"/>
    <hyperlink ref="W1:X2" location="INDICE!A1" display="INDICE"/>
  </hyperlinks>
  <printOptions horizontalCentered="1"/>
  <pageMargins left="1.0629921259842521" right="0.98425196850393704" top="0.59055118110236227" bottom="0.98425196850393704" header="0" footer="0"/>
  <pageSetup scale="95"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92"/>
  <sheetViews>
    <sheetView zoomScaleNormal="100" workbookViewId="0">
      <selection activeCell="W67" sqref="W67:X68"/>
    </sheetView>
  </sheetViews>
  <sheetFormatPr baseColWidth="10" defaultRowHeight="15" customHeight="1" x14ac:dyDescent="0.25"/>
  <cols>
    <col min="1" max="1" width="13.7109375" style="123" customWidth="1"/>
    <col min="2" max="4" width="6.140625" style="123" customWidth="1"/>
    <col min="5" max="5" width="1.42578125" style="123" customWidth="1"/>
    <col min="6" max="8" width="5.140625" style="123" customWidth="1"/>
    <col min="9" max="9" width="1.42578125" style="123" customWidth="1"/>
    <col min="10" max="12" width="5.140625" style="123" customWidth="1"/>
    <col min="13" max="13" width="1.42578125" style="123" customWidth="1"/>
    <col min="14" max="16" width="5.140625" style="123" customWidth="1"/>
    <col min="17" max="17" width="1.42578125" style="123" customWidth="1"/>
    <col min="18" max="20" width="5.140625" style="123" customWidth="1"/>
    <col min="21" max="256" width="11.42578125" style="123"/>
    <col min="257" max="257" width="13.7109375" style="123" customWidth="1"/>
    <col min="258" max="260" width="6.140625" style="123" customWidth="1"/>
    <col min="261" max="261" width="1.42578125" style="123" customWidth="1"/>
    <col min="262" max="264" width="5.140625" style="123" customWidth="1"/>
    <col min="265" max="265" width="1.42578125" style="123" customWidth="1"/>
    <col min="266" max="268" width="5.140625" style="123" customWidth="1"/>
    <col min="269" max="269" width="1.42578125" style="123" customWidth="1"/>
    <col min="270" max="272" width="5.140625" style="123" customWidth="1"/>
    <col min="273" max="273" width="1.42578125" style="123" customWidth="1"/>
    <col min="274" max="276" width="5.140625" style="123" customWidth="1"/>
    <col min="277" max="512" width="11.42578125" style="123"/>
    <col min="513" max="513" width="13.7109375" style="123" customWidth="1"/>
    <col min="514" max="516" width="6.140625" style="123" customWidth="1"/>
    <col min="517" max="517" width="1.42578125" style="123" customWidth="1"/>
    <col min="518" max="520" width="5.140625" style="123" customWidth="1"/>
    <col min="521" max="521" width="1.42578125" style="123" customWidth="1"/>
    <col min="522" max="524" width="5.140625" style="123" customWidth="1"/>
    <col min="525" max="525" width="1.42578125" style="123" customWidth="1"/>
    <col min="526" max="528" width="5.140625" style="123" customWidth="1"/>
    <col min="529" max="529" width="1.42578125" style="123" customWidth="1"/>
    <col min="530" max="532" width="5.140625" style="123" customWidth="1"/>
    <col min="533" max="768" width="11.42578125" style="123"/>
    <col min="769" max="769" width="13.7109375" style="123" customWidth="1"/>
    <col min="770" max="772" width="6.140625" style="123" customWidth="1"/>
    <col min="773" max="773" width="1.42578125" style="123" customWidth="1"/>
    <col min="774" max="776" width="5.140625" style="123" customWidth="1"/>
    <col min="777" max="777" width="1.42578125" style="123" customWidth="1"/>
    <col min="778" max="780" width="5.140625" style="123" customWidth="1"/>
    <col min="781" max="781" width="1.42578125" style="123" customWidth="1"/>
    <col min="782" max="784" width="5.140625" style="123" customWidth="1"/>
    <col min="785" max="785" width="1.42578125" style="123" customWidth="1"/>
    <col min="786" max="788" width="5.140625" style="123" customWidth="1"/>
    <col min="789" max="1024" width="11.42578125" style="123"/>
    <col min="1025" max="1025" width="13.7109375" style="123" customWidth="1"/>
    <col min="1026" max="1028" width="6.140625" style="123" customWidth="1"/>
    <col min="1029" max="1029" width="1.42578125" style="123" customWidth="1"/>
    <col min="1030" max="1032" width="5.140625" style="123" customWidth="1"/>
    <col min="1033" max="1033" width="1.42578125" style="123" customWidth="1"/>
    <col min="1034" max="1036" width="5.140625" style="123" customWidth="1"/>
    <col min="1037" max="1037" width="1.42578125" style="123" customWidth="1"/>
    <col min="1038" max="1040" width="5.140625" style="123" customWidth="1"/>
    <col min="1041" max="1041" width="1.42578125" style="123" customWidth="1"/>
    <col min="1042" max="1044" width="5.140625" style="123" customWidth="1"/>
    <col min="1045" max="1280" width="11.42578125" style="123"/>
    <col min="1281" max="1281" width="13.7109375" style="123" customWidth="1"/>
    <col min="1282" max="1284" width="6.140625" style="123" customWidth="1"/>
    <col min="1285" max="1285" width="1.42578125" style="123" customWidth="1"/>
    <col min="1286" max="1288" width="5.140625" style="123" customWidth="1"/>
    <col min="1289" max="1289" width="1.42578125" style="123" customWidth="1"/>
    <col min="1290" max="1292" width="5.140625" style="123" customWidth="1"/>
    <col min="1293" max="1293" width="1.42578125" style="123" customWidth="1"/>
    <col min="1294" max="1296" width="5.140625" style="123" customWidth="1"/>
    <col min="1297" max="1297" width="1.42578125" style="123" customWidth="1"/>
    <col min="1298" max="1300" width="5.140625" style="123" customWidth="1"/>
    <col min="1301" max="1536" width="11.42578125" style="123"/>
    <col min="1537" max="1537" width="13.7109375" style="123" customWidth="1"/>
    <col min="1538" max="1540" width="6.140625" style="123" customWidth="1"/>
    <col min="1541" max="1541" width="1.42578125" style="123" customWidth="1"/>
    <col min="1542" max="1544" width="5.140625" style="123" customWidth="1"/>
    <col min="1545" max="1545" width="1.42578125" style="123" customWidth="1"/>
    <col min="1546" max="1548" width="5.140625" style="123" customWidth="1"/>
    <col min="1549" max="1549" width="1.42578125" style="123" customWidth="1"/>
    <col min="1550" max="1552" width="5.140625" style="123" customWidth="1"/>
    <col min="1553" max="1553" width="1.42578125" style="123" customWidth="1"/>
    <col min="1554" max="1556" width="5.140625" style="123" customWidth="1"/>
    <col min="1557" max="1792" width="11.42578125" style="123"/>
    <col min="1793" max="1793" width="13.7109375" style="123" customWidth="1"/>
    <col min="1794" max="1796" width="6.140625" style="123" customWidth="1"/>
    <col min="1797" max="1797" width="1.42578125" style="123" customWidth="1"/>
    <col min="1798" max="1800" width="5.140625" style="123" customWidth="1"/>
    <col min="1801" max="1801" width="1.42578125" style="123" customWidth="1"/>
    <col min="1802" max="1804" width="5.140625" style="123" customWidth="1"/>
    <col min="1805" max="1805" width="1.42578125" style="123" customWidth="1"/>
    <col min="1806" max="1808" width="5.140625" style="123" customWidth="1"/>
    <col min="1809" max="1809" width="1.42578125" style="123" customWidth="1"/>
    <col min="1810" max="1812" width="5.140625" style="123" customWidth="1"/>
    <col min="1813" max="2048" width="11.42578125" style="123"/>
    <col min="2049" max="2049" width="13.7109375" style="123" customWidth="1"/>
    <col min="2050" max="2052" width="6.140625" style="123" customWidth="1"/>
    <col min="2053" max="2053" width="1.42578125" style="123" customWidth="1"/>
    <col min="2054" max="2056" width="5.140625" style="123" customWidth="1"/>
    <col min="2057" max="2057" width="1.42578125" style="123" customWidth="1"/>
    <col min="2058" max="2060" width="5.140625" style="123" customWidth="1"/>
    <col min="2061" max="2061" width="1.42578125" style="123" customWidth="1"/>
    <col min="2062" max="2064" width="5.140625" style="123" customWidth="1"/>
    <col min="2065" max="2065" width="1.42578125" style="123" customWidth="1"/>
    <col min="2066" max="2068" width="5.140625" style="123" customWidth="1"/>
    <col min="2069" max="2304" width="11.42578125" style="123"/>
    <col min="2305" max="2305" width="13.7109375" style="123" customWidth="1"/>
    <col min="2306" max="2308" width="6.140625" style="123" customWidth="1"/>
    <col min="2309" max="2309" width="1.42578125" style="123" customWidth="1"/>
    <col min="2310" max="2312" width="5.140625" style="123" customWidth="1"/>
    <col min="2313" max="2313" width="1.42578125" style="123" customWidth="1"/>
    <col min="2314" max="2316" width="5.140625" style="123" customWidth="1"/>
    <col min="2317" max="2317" width="1.42578125" style="123" customWidth="1"/>
    <col min="2318" max="2320" width="5.140625" style="123" customWidth="1"/>
    <col min="2321" max="2321" width="1.42578125" style="123" customWidth="1"/>
    <col min="2322" max="2324" width="5.140625" style="123" customWidth="1"/>
    <col min="2325" max="2560" width="11.42578125" style="123"/>
    <col min="2561" max="2561" width="13.7109375" style="123" customWidth="1"/>
    <col min="2562" max="2564" width="6.140625" style="123" customWidth="1"/>
    <col min="2565" max="2565" width="1.42578125" style="123" customWidth="1"/>
    <col min="2566" max="2568" width="5.140625" style="123" customWidth="1"/>
    <col min="2569" max="2569" width="1.42578125" style="123" customWidth="1"/>
    <col min="2570" max="2572" width="5.140625" style="123" customWidth="1"/>
    <col min="2573" max="2573" width="1.42578125" style="123" customWidth="1"/>
    <col min="2574" max="2576" width="5.140625" style="123" customWidth="1"/>
    <col min="2577" max="2577" width="1.42578125" style="123" customWidth="1"/>
    <col min="2578" max="2580" width="5.140625" style="123" customWidth="1"/>
    <col min="2581" max="2816" width="11.42578125" style="123"/>
    <col min="2817" max="2817" width="13.7109375" style="123" customWidth="1"/>
    <col min="2818" max="2820" width="6.140625" style="123" customWidth="1"/>
    <col min="2821" max="2821" width="1.42578125" style="123" customWidth="1"/>
    <col min="2822" max="2824" width="5.140625" style="123" customWidth="1"/>
    <col min="2825" max="2825" width="1.42578125" style="123" customWidth="1"/>
    <col min="2826" max="2828" width="5.140625" style="123" customWidth="1"/>
    <col min="2829" max="2829" width="1.42578125" style="123" customWidth="1"/>
    <col min="2830" max="2832" width="5.140625" style="123" customWidth="1"/>
    <col min="2833" max="2833" width="1.42578125" style="123" customWidth="1"/>
    <col min="2834" max="2836" width="5.140625" style="123" customWidth="1"/>
    <col min="2837" max="3072" width="11.42578125" style="123"/>
    <col min="3073" max="3073" width="13.7109375" style="123" customWidth="1"/>
    <col min="3074" max="3076" width="6.140625" style="123" customWidth="1"/>
    <col min="3077" max="3077" width="1.42578125" style="123" customWidth="1"/>
    <col min="3078" max="3080" width="5.140625" style="123" customWidth="1"/>
    <col min="3081" max="3081" width="1.42578125" style="123" customWidth="1"/>
    <col min="3082" max="3084" width="5.140625" style="123" customWidth="1"/>
    <col min="3085" max="3085" width="1.42578125" style="123" customWidth="1"/>
    <col min="3086" max="3088" width="5.140625" style="123" customWidth="1"/>
    <col min="3089" max="3089" width="1.42578125" style="123" customWidth="1"/>
    <col min="3090" max="3092" width="5.140625" style="123" customWidth="1"/>
    <col min="3093" max="3328" width="11.42578125" style="123"/>
    <col min="3329" max="3329" width="13.7109375" style="123" customWidth="1"/>
    <col min="3330" max="3332" width="6.140625" style="123" customWidth="1"/>
    <col min="3333" max="3333" width="1.42578125" style="123" customWidth="1"/>
    <col min="3334" max="3336" width="5.140625" style="123" customWidth="1"/>
    <col min="3337" max="3337" width="1.42578125" style="123" customWidth="1"/>
    <col min="3338" max="3340" width="5.140625" style="123" customWidth="1"/>
    <col min="3341" max="3341" width="1.42578125" style="123" customWidth="1"/>
    <col min="3342" max="3344" width="5.140625" style="123" customWidth="1"/>
    <col min="3345" max="3345" width="1.42578125" style="123" customWidth="1"/>
    <col min="3346" max="3348" width="5.140625" style="123" customWidth="1"/>
    <col min="3349" max="3584" width="11.42578125" style="123"/>
    <col min="3585" max="3585" width="13.7109375" style="123" customWidth="1"/>
    <col min="3586" max="3588" width="6.140625" style="123" customWidth="1"/>
    <col min="3589" max="3589" width="1.42578125" style="123" customWidth="1"/>
    <col min="3590" max="3592" width="5.140625" style="123" customWidth="1"/>
    <col min="3593" max="3593" width="1.42578125" style="123" customWidth="1"/>
    <col min="3594" max="3596" width="5.140625" style="123" customWidth="1"/>
    <col min="3597" max="3597" width="1.42578125" style="123" customWidth="1"/>
    <col min="3598" max="3600" width="5.140625" style="123" customWidth="1"/>
    <col min="3601" max="3601" width="1.42578125" style="123" customWidth="1"/>
    <col min="3602" max="3604" width="5.140625" style="123" customWidth="1"/>
    <col min="3605" max="3840" width="11.42578125" style="123"/>
    <col min="3841" max="3841" width="13.7109375" style="123" customWidth="1"/>
    <col min="3842" max="3844" width="6.140625" style="123" customWidth="1"/>
    <col min="3845" max="3845" width="1.42578125" style="123" customWidth="1"/>
    <col min="3846" max="3848" width="5.140625" style="123" customWidth="1"/>
    <col min="3849" max="3849" width="1.42578125" style="123" customWidth="1"/>
    <col min="3850" max="3852" width="5.140625" style="123" customWidth="1"/>
    <col min="3853" max="3853" width="1.42578125" style="123" customWidth="1"/>
    <col min="3854" max="3856" width="5.140625" style="123" customWidth="1"/>
    <col min="3857" max="3857" width="1.42578125" style="123" customWidth="1"/>
    <col min="3858" max="3860" width="5.140625" style="123" customWidth="1"/>
    <col min="3861" max="4096" width="11.42578125" style="123"/>
    <col min="4097" max="4097" width="13.7109375" style="123" customWidth="1"/>
    <col min="4098" max="4100" width="6.140625" style="123" customWidth="1"/>
    <col min="4101" max="4101" width="1.42578125" style="123" customWidth="1"/>
    <col min="4102" max="4104" width="5.140625" style="123" customWidth="1"/>
    <col min="4105" max="4105" width="1.42578125" style="123" customWidth="1"/>
    <col min="4106" max="4108" width="5.140625" style="123" customWidth="1"/>
    <col min="4109" max="4109" width="1.42578125" style="123" customWidth="1"/>
    <col min="4110" max="4112" width="5.140625" style="123" customWidth="1"/>
    <col min="4113" max="4113" width="1.42578125" style="123" customWidth="1"/>
    <col min="4114" max="4116" width="5.140625" style="123" customWidth="1"/>
    <col min="4117" max="4352" width="11.42578125" style="123"/>
    <col min="4353" max="4353" width="13.7109375" style="123" customWidth="1"/>
    <col min="4354" max="4356" width="6.140625" style="123" customWidth="1"/>
    <col min="4357" max="4357" width="1.42578125" style="123" customWidth="1"/>
    <col min="4358" max="4360" width="5.140625" style="123" customWidth="1"/>
    <col min="4361" max="4361" width="1.42578125" style="123" customWidth="1"/>
    <col min="4362" max="4364" width="5.140625" style="123" customWidth="1"/>
    <col min="4365" max="4365" width="1.42578125" style="123" customWidth="1"/>
    <col min="4366" max="4368" width="5.140625" style="123" customWidth="1"/>
    <col min="4369" max="4369" width="1.42578125" style="123" customWidth="1"/>
    <col min="4370" max="4372" width="5.140625" style="123" customWidth="1"/>
    <col min="4373" max="4608" width="11.42578125" style="123"/>
    <col min="4609" max="4609" width="13.7109375" style="123" customWidth="1"/>
    <col min="4610" max="4612" width="6.140625" style="123" customWidth="1"/>
    <col min="4613" max="4613" width="1.42578125" style="123" customWidth="1"/>
    <col min="4614" max="4616" width="5.140625" style="123" customWidth="1"/>
    <col min="4617" max="4617" width="1.42578125" style="123" customWidth="1"/>
    <col min="4618" max="4620" width="5.140625" style="123" customWidth="1"/>
    <col min="4621" max="4621" width="1.42578125" style="123" customWidth="1"/>
    <col min="4622" max="4624" width="5.140625" style="123" customWidth="1"/>
    <col min="4625" max="4625" width="1.42578125" style="123" customWidth="1"/>
    <col min="4626" max="4628" width="5.140625" style="123" customWidth="1"/>
    <col min="4629" max="4864" width="11.42578125" style="123"/>
    <col min="4865" max="4865" width="13.7109375" style="123" customWidth="1"/>
    <col min="4866" max="4868" width="6.140625" style="123" customWidth="1"/>
    <col min="4869" max="4869" width="1.42578125" style="123" customWidth="1"/>
    <col min="4870" max="4872" width="5.140625" style="123" customWidth="1"/>
    <col min="4873" max="4873" width="1.42578125" style="123" customWidth="1"/>
    <col min="4874" max="4876" width="5.140625" style="123" customWidth="1"/>
    <col min="4877" max="4877" width="1.42578125" style="123" customWidth="1"/>
    <col min="4878" max="4880" width="5.140625" style="123" customWidth="1"/>
    <col min="4881" max="4881" width="1.42578125" style="123" customWidth="1"/>
    <col min="4882" max="4884" width="5.140625" style="123" customWidth="1"/>
    <col min="4885" max="5120" width="11.42578125" style="123"/>
    <col min="5121" max="5121" width="13.7109375" style="123" customWidth="1"/>
    <col min="5122" max="5124" width="6.140625" style="123" customWidth="1"/>
    <col min="5125" max="5125" width="1.42578125" style="123" customWidth="1"/>
    <col min="5126" max="5128" width="5.140625" style="123" customWidth="1"/>
    <col min="5129" max="5129" width="1.42578125" style="123" customWidth="1"/>
    <col min="5130" max="5132" width="5.140625" style="123" customWidth="1"/>
    <col min="5133" max="5133" width="1.42578125" style="123" customWidth="1"/>
    <col min="5134" max="5136" width="5.140625" style="123" customWidth="1"/>
    <col min="5137" max="5137" width="1.42578125" style="123" customWidth="1"/>
    <col min="5138" max="5140" width="5.140625" style="123" customWidth="1"/>
    <col min="5141" max="5376" width="11.42578125" style="123"/>
    <col min="5377" max="5377" width="13.7109375" style="123" customWidth="1"/>
    <col min="5378" max="5380" width="6.140625" style="123" customWidth="1"/>
    <col min="5381" max="5381" width="1.42578125" style="123" customWidth="1"/>
    <col min="5382" max="5384" width="5.140625" style="123" customWidth="1"/>
    <col min="5385" max="5385" width="1.42578125" style="123" customWidth="1"/>
    <col min="5386" max="5388" width="5.140625" style="123" customWidth="1"/>
    <col min="5389" max="5389" width="1.42578125" style="123" customWidth="1"/>
    <col min="5390" max="5392" width="5.140625" style="123" customWidth="1"/>
    <col min="5393" max="5393" width="1.42578125" style="123" customWidth="1"/>
    <col min="5394" max="5396" width="5.140625" style="123" customWidth="1"/>
    <col min="5397" max="5632" width="11.42578125" style="123"/>
    <col min="5633" max="5633" width="13.7109375" style="123" customWidth="1"/>
    <col min="5634" max="5636" width="6.140625" style="123" customWidth="1"/>
    <col min="5637" max="5637" width="1.42578125" style="123" customWidth="1"/>
    <col min="5638" max="5640" width="5.140625" style="123" customWidth="1"/>
    <col min="5641" max="5641" width="1.42578125" style="123" customWidth="1"/>
    <col min="5642" max="5644" width="5.140625" style="123" customWidth="1"/>
    <col min="5645" max="5645" width="1.42578125" style="123" customWidth="1"/>
    <col min="5646" max="5648" width="5.140625" style="123" customWidth="1"/>
    <col min="5649" max="5649" width="1.42578125" style="123" customWidth="1"/>
    <col min="5650" max="5652" width="5.140625" style="123" customWidth="1"/>
    <col min="5653" max="5888" width="11.42578125" style="123"/>
    <col min="5889" max="5889" width="13.7109375" style="123" customWidth="1"/>
    <col min="5890" max="5892" width="6.140625" style="123" customWidth="1"/>
    <col min="5893" max="5893" width="1.42578125" style="123" customWidth="1"/>
    <col min="5894" max="5896" width="5.140625" style="123" customWidth="1"/>
    <col min="5897" max="5897" width="1.42578125" style="123" customWidth="1"/>
    <col min="5898" max="5900" width="5.140625" style="123" customWidth="1"/>
    <col min="5901" max="5901" width="1.42578125" style="123" customWidth="1"/>
    <col min="5902" max="5904" width="5.140625" style="123" customWidth="1"/>
    <col min="5905" max="5905" width="1.42578125" style="123" customWidth="1"/>
    <col min="5906" max="5908" width="5.140625" style="123" customWidth="1"/>
    <col min="5909" max="6144" width="11.42578125" style="123"/>
    <col min="6145" max="6145" width="13.7109375" style="123" customWidth="1"/>
    <col min="6146" max="6148" width="6.140625" style="123" customWidth="1"/>
    <col min="6149" max="6149" width="1.42578125" style="123" customWidth="1"/>
    <col min="6150" max="6152" width="5.140625" style="123" customWidth="1"/>
    <col min="6153" max="6153" width="1.42578125" style="123" customWidth="1"/>
    <col min="6154" max="6156" width="5.140625" style="123" customWidth="1"/>
    <col min="6157" max="6157" width="1.42578125" style="123" customWidth="1"/>
    <col min="6158" max="6160" width="5.140625" style="123" customWidth="1"/>
    <col min="6161" max="6161" width="1.42578125" style="123" customWidth="1"/>
    <col min="6162" max="6164" width="5.140625" style="123" customWidth="1"/>
    <col min="6165" max="6400" width="11.42578125" style="123"/>
    <col min="6401" max="6401" width="13.7109375" style="123" customWidth="1"/>
    <col min="6402" max="6404" width="6.140625" style="123" customWidth="1"/>
    <col min="6405" max="6405" width="1.42578125" style="123" customWidth="1"/>
    <col min="6406" max="6408" width="5.140625" style="123" customWidth="1"/>
    <col min="6409" max="6409" width="1.42578125" style="123" customWidth="1"/>
    <col min="6410" max="6412" width="5.140625" style="123" customWidth="1"/>
    <col min="6413" max="6413" width="1.42578125" style="123" customWidth="1"/>
    <col min="6414" max="6416" width="5.140625" style="123" customWidth="1"/>
    <col min="6417" max="6417" width="1.42578125" style="123" customWidth="1"/>
    <col min="6418" max="6420" width="5.140625" style="123" customWidth="1"/>
    <col min="6421" max="6656" width="11.42578125" style="123"/>
    <col min="6657" max="6657" width="13.7109375" style="123" customWidth="1"/>
    <col min="6658" max="6660" width="6.140625" style="123" customWidth="1"/>
    <col min="6661" max="6661" width="1.42578125" style="123" customWidth="1"/>
    <col min="6662" max="6664" width="5.140625" style="123" customWidth="1"/>
    <col min="6665" max="6665" width="1.42578125" style="123" customWidth="1"/>
    <col min="6666" max="6668" width="5.140625" style="123" customWidth="1"/>
    <col min="6669" max="6669" width="1.42578125" style="123" customWidth="1"/>
    <col min="6670" max="6672" width="5.140625" style="123" customWidth="1"/>
    <col min="6673" max="6673" width="1.42578125" style="123" customWidth="1"/>
    <col min="6674" max="6676" width="5.140625" style="123" customWidth="1"/>
    <col min="6677" max="6912" width="11.42578125" style="123"/>
    <col min="6913" max="6913" width="13.7109375" style="123" customWidth="1"/>
    <col min="6914" max="6916" width="6.140625" style="123" customWidth="1"/>
    <col min="6917" max="6917" width="1.42578125" style="123" customWidth="1"/>
    <col min="6918" max="6920" width="5.140625" style="123" customWidth="1"/>
    <col min="6921" max="6921" width="1.42578125" style="123" customWidth="1"/>
    <col min="6922" max="6924" width="5.140625" style="123" customWidth="1"/>
    <col min="6925" max="6925" width="1.42578125" style="123" customWidth="1"/>
    <col min="6926" max="6928" width="5.140625" style="123" customWidth="1"/>
    <col min="6929" max="6929" width="1.42578125" style="123" customWidth="1"/>
    <col min="6930" max="6932" width="5.140625" style="123" customWidth="1"/>
    <col min="6933" max="7168" width="11.42578125" style="123"/>
    <col min="7169" max="7169" width="13.7109375" style="123" customWidth="1"/>
    <col min="7170" max="7172" width="6.140625" style="123" customWidth="1"/>
    <col min="7173" max="7173" width="1.42578125" style="123" customWidth="1"/>
    <col min="7174" max="7176" width="5.140625" style="123" customWidth="1"/>
    <col min="7177" max="7177" width="1.42578125" style="123" customWidth="1"/>
    <col min="7178" max="7180" width="5.140625" style="123" customWidth="1"/>
    <col min="7181" max="7181" width="1.42578125" style="123" customWidth="1"/>
    <col min="7182" max="7184" width="5.140625" style="123" customWidth="1"/>
    <col min="7185" max="7185" width="1.42578125" style="123" customWidth="1"/>
    <col min="7186" max="7188" width="5.140625" style="123" customWidth="1"/>
    <col min="7189" max="7424" width="11.42578125" style="123"/>
    <col min="7425" max="7425" width="13.7109375" style="123" customWidth="1"/>
    <col min="7426" max="7428" width="6.140625" style="123" customWidth="1"/>
    <col min="7429" max="7429" width="1.42578125" style="123" customWidth="1"/>
    <col min="7430" max="7432" width="5.140625" style="123" customWidth="1"/>
    <col min="7433" max="7433" width="1.42578125" style="123" customWidth="1"/>
    <col min="7434" max="7436" width="5.140625" style="123" customWidth="1"/>
    <col min="7437" max="7437" width="1.42578125" style="123" customWidth="1"/>
    <col min="7438" max="7440" width="5.140625" style="123" customWidth="1"/>
    <col min="7441" max="7441" width="1.42578125" style="123" customWidth="1"/>
    <col min="7442" max="7444" width="5.140625" style="123" customWidth="1"/>
    <col min="7445" max="7680" width="11.42578125" style="123"/>
    <col min="7681" max="7681" width="13.7109375" style="123" customWidth="1"/>
    <col min="7682" max="7684" width="6.140625" style="123" customWidth="1"/>
    <col min="7685" max="7685" width="1.42578125" style="123" customWidth="1"/>
    <col min="7686" max="7688" width="5.140625" style="123" customWidth="1"/>
    <col min="7689" max="7689" width="1.42578125" style="123" customWidth="1"/>
    <col min="7690" max="7692" width="5.140625" style="123" customWidth="1"/>
    <col min="7693" max="7693" width="1.42578125" style="123" customWidth="1"/>
    <col min="7694" max="7696" width="5.140625" style="123" customWidth="1"/>
    <col min="7697" max="7697" width="1.42578125" style="123" customWidth="1"/>
    <col min="7698" max="7700" width="5.140625" style="123" customWidth="1"/>
    <col min="7701" max="7936" width="11.42578125" style="123"/>
    <col min="7937" max="7937" width="13.7109375" style="123" customWidth="1"/>
    <col min="7938" max="7940" width="6.140625" style="123" customWidth="1"/>
    <col min="7941" max="7941" width="1.42578125" style="123" customWidth="1"/>
    <col min="7942" max="7944" width="5.140625" style="123" customWidth="1"/>
    <col min="7945" max="7945" width="1.42578125" style="123" customWidth="1"/>
    <col min="7946" max="7948" width="5.140625" style="123" customWidth="1"/>
    <col min="7949" max="7949" width="1.42578125" style="123" customWidth="1"/>
    <col min="7950" max="7952" width="5.140625" style="123" customWidth="1"/>
    <col min="7953" max="7953" width="1.42578125" style="123" customWidth="1"/>
    <col min="7954" max="7956" width="5.140625" style="123" customWidth="1"/>
    <col min="7957" max="8192" width="11.42578125" style="123"/>
    <col min="8193" max="8193" width="13.7109375" style="123" customWidth="1"/>
    <col min="8194" max="8196" width="6.140625" style="123" customWidth="1"/>
    <col min="8197" max="8197" width="1.42578125" style="123" customWidth="1"/>
    <col min="8198" max="8200" width="5.140625" style="123" customWidth="1"/>
    <col min="8201" max="8201" width="1.42578125" style="123" customWidth="1"/>
    <col min="8202" max="8204" width="5.140625" style="123" customWidth="1"/>
    <col min="8205" max="8205" width="1.42578125" style="123" customWidth="1"/>
    <col min="8206" max="8208" width="5.140625" style="123" customWidth="1"/>
    <col min="8209" max="8209" width="1.42578125" style="123" customWidth="1"/>
    <col min="8210" max="8212" width="5.140625" style="123" customWidth="1"/>
    <col min="8213" max="8448" width="11.42578125" style="123"/>
    <col min="8449" max="8449" width="13.7109375" style="123" customWidth="1"/>
    <col min="8450" max="8452" width="6.140625" style="123" customWidth="1"/>
    <col min="8453" max="8453" width="1.42578125" style="123" customWidth="1"/>
    <col min="8454" max="8456" width="5.140625" style="123" customWidth="1"/>
    <col min="8457" max="8457" width="1.42578125" style="123" customWidth="1"/>
    <col min="8458" max="8460" width="5.140625" style="123" customWidth="1"/>
    <col min="8461" max="8461" width="1.42578125" style="123" customWidth="1"/>
    <col min="8462" max="8464" width="5.140625" style="123" customWidth="1"/>
    <col min="8465" max="8465" width="1.42578125" style="123" customWidth="1"/>
    <col min="8466" max="8468" width="5.140625" style="123" customWidth="1"/>
    <col min="8469" max="8704" width="11.42578125" style="123"/>
    <col min="8705" max="8705" width="13.7109375" style="123" customWidth="1"/>
    <col min="8706" max="8708" width="6.140625" style="123" customWidth="1"/>
    <col min="8709" max="8709" width="1.42578125" style="123" customWidth="1"/>
    <col min="8710" max="8712" width="5.140625" style="123" customWidth="1"/>
    <col min="8713" max="8713" width="1.42578125" style="123" customWidth="1"/>
    <col min="8714" max="8716" width="5.140625" style="123" customWidth="1"/>
    <col min="8717" max="8717" width="1.42578125" style="123" customWidth="1"/>
    <col min="8718" max="8720" width="5.140625" style="123" customWidth="1"/>
    <col min="8721" max="8721" width="1.42578125" style="123" customWidth="1"/>
    <col min="8722" max="8724" width="5.140625" style="123" customWidth="1"/>
    <col min="8725" max="8960" width="11.42578125" style="123"/>
    <col min="8961" max="8961" width="13.7109375" style="123" customWidth="1"/>
    <col min="8962" max="8964" width="6.140625" style="123" customWidth="1"/>
    <col min="8965" max="8965" width="1.42578125" style="123" customWidth="1"/>
    <col min="8966" max="8968" width="5.140625" style="123" customWidth="1"/>
    <col min="8969" max="8969" width="1.42578125" style="123" customWidth="1"/>
    <col min="8970" max="8972" width="5.140625" style="123" customWidth="1"/>
    <col min="8973" max="8973" width="1.42578125" style="123" customWidth="1"/>
    <col min="8974" max="8976" width="5.140625" style="123" customWidth="1"/>
    <col min="8977" max="8977" width="1.42578125" style="123" customWidth="1"/>
    <col min="8978" max="8980" width="5.140625" style="123" customWidth="1"/>
    <col min="8981" max="9216" width="11.42578125" style="123"/>
    <col min="9217" max="9217" width="13.7109375" style="123" customWidth="1"/>
    <col min="9218" max="9220" width="6.140625" style="123" customWidth="1"/>
    <col min="9221" max="9221" width="1.42578125" style="123" customWidth="1"/>
    <col min="9222" max="9224" width="5.140625" style="123" customWidth="1"/>
    <col min="9225" max="9225" width="1.42578125" style="123" customWidth="1"/>
    <col min="9226" max="9228" width="5.140625" style="123" customWidth="1"/>
    <col min="9229" max="9229" width="1.42578125" style="123" customWidth="1"/>
    <col min="9230" max="9232" width="5.140625" style="123" customWidth="1"/>
    <col min="9233" max="9233" width="1.42578125" style="123" customWidth="1"/>
    <col min="9234" max="9236" width="5.140625" style="123" customWidth="1"/>
    <col min="9237" max="9472" width="11.42578125" style="123"/>
    <col min="9473" max="9473" width="13.7109375" style="123" customWidth="1"/>
    <col min="9474" max="9476" width="6.140625" style="123" customWidth="1"/>
    <col min="9477" max="9477" width="1.42578125" style="123" customWidth="1"/>
    <col min="9478" max="9480" width="5.140625" style="123" customWidth="1"/>
    <col min="9481" max="9481" width="1.42578125" style="123" customWidth="1"/>
    <col min="9482" max="9484" width="5.140625" style="123" customWidth="1"/>
    <col min="9485" max="9485" width="1.42578125" style="123" customWidth="1"/>
    <col min="9486" max="9488" width="5.140625" style="123" customWidth="1"/>
    <col min="9489" max="9489" width="1.42578125" style="123" customWidth="1"/>
    <col min="9490" max="9492" width="5.140625" style="123" customWidth="1"/>
    <col min="9493" max="9728" width="11.42578125" style="123"/>
    <col min="9729" max="9729" width="13.7109375" style="123" customWidth="1"/>
    <col min="9730" max="9732" width="6.140625" style="123" customWidth="1"/>
    <col min="9733" max="9733" width="1.42578125" style="123" customWidth="1"/>
    <col min="9734" max="9736" width="5.140625" style="123" customWidth="1"/>
    <col min="9737" max="9737" width="1.42578125" style="123" customWidth="1"/>
    <col min="9738" max="9740" width="5.140625" style="123" customWidth="1"/>
    <col min="9741" max="9741" width="1.42578125" style="123" customWidth="1"/>
    <col min="9742" max="9744" width="5.140625" style="123" customWidth="1"/>
    <col min="9745" max="9745" width="1.42578125" style="123" customWidth="1"/>
    <col min="9746" max="9748" width="5.140625" style="123" customWidth="1"/>
    <col min="9749" max="9984" width="11.42578125" style="123"/>
    <col min="9985" max="9985" width="13.7109375" style="123" customWidth="1"/>
    <col min="9986" max="9988" width="6.140625" style="123" customWidth="1"/>
    <col min="9989" max="9989" width="1.42578125" style="123" customWidth="1"/>
    <col min="9990" max="9992" width="5.140625" style="123" customWidth="1"/>
    <col min="9993" max="9993" width="1.42578125" style="123" customWidth="1"/>
    <col min="9994" max="9996" width="5.140625" style="123" customWidth="1"/>
    <col min="9997" max="9997" width="1.42578125" style="123" customWidth="1"/>
    <col min="9998" max="10000" width="5.140625" style="123" customWidth="1"/>
    <col min="10001" max="10001" width="1.42578125" style="123" customWidth="1"/>
    <col min="10002" max="10004" width="5.140625" style="123" customWidth="1"/>
    <col min="10005" max="10240" width="11.42578125" style="123"/>
    <col min="10241" max="10241" width="13.7109375" style="123" customWidth="1"/>
    <col min="10242" max="10244" width="6.140625" style="123" customWidth="1"/>
    <col min="10245" max="10245" width="1.42578125" style="123" customWidth="1"/>
    <col min="10246" max="10248" width="5.140625" style="123" customWidth="1"/>
    <col min="10249" max="10249" width="1.42578125" style="123" customWidth="1"/>
    <col min="10250" max="10252" width="5.140625" style="123" customWidth="1"/>
    <col min="10253" max="10253" width="1.42578125" style="123" customWidth="1"/>
    <col min="10254" max="10256" width="5.140625" style="123" customWidth="1"/>
    <col min="10257" max="10257" width="1.42578125" style="123" customWidth="1"/>
    <col min="10258" max="10260" width="5.140625" style="123" customWidth="1"/>
    <col min="10261" max="10496" width="11.42578125" style="123"/>
    <col min="10497" max="10497" width="13.7109375" style="123" customWidth="1"/>
    <col min="10498" max="10500" width="6.140625" style="123" customWidth="1"/>
    <col min="10501" max="10501" width="1.42578125" style="123" customWidth="1"/>
    <col min="10502" max="10504" width="5.140625" style="123" customWidth="1"/>
    <col min="10505" max="10505" width="1.42578125" style="123" customWidth="1"/>
    <col min="10506" max="10508" width="5.140625" style="123" customWidth="1"/>
    <col min="10509" max="10509" width="1.42578125" style="123" customWidth="1"/>
    <col min="10510" max="10512" width="5.140625" style="123" customWidth="1"/>
    <col min="10513" max="10513" width="1.42578125" style="123" customWidth="1"/>
    <col min="10514" max="10516" width="5.140625" style="123" customWidth="1"/>
    <col min="10517" max="10752" width="11.42578125" style="123"/>
    <col min="10753" max="10753" width="13.7109375" style="123" customWidth="1"/>
    <col min="10754" max="10756" width="6.140625" style="123" customWidth="1"/>
    <col min="10757" max="10757" width="1.42578125" style="123" customWidth="1"/>
    <col min="10758" max="10760" width="5.140625" style="123" customWidth="1"/>
    <col min="10761" max="10761" width="1.42578125" style="123" customWidth="1"/>
    <col min="10762" max="10764" width="5.140625" style="123" customWidth="1"/>
    <col min="10765" max="10765" width="1.42578125" style="123" customWidth="1"/>
    <col min="10766" max="10768" width="5.140625" style="123" customWidth="1"/>
    <col min="10769" max="10769" width="1.42578125" style="123" customWidth="1"/>
    <col min="10770" max="10772" width="5.140625" style="123" customWidth="1"/>
    <col min="10773" max="11008" width="11.42578125" style="123"/>
    <col min="11009" max="11009" width="13.7109375" style="123" customWidth="1"/>
    <col min="11010" max="11012" width="6.140625" style="123" customWidth="1"/>
    <col min="11013" max="11013" width="1.42578125" style="123" customWidth="1"/>
    <col min="11014" max="11016" width="5.140625" style="123" customWidth="1"/>
    <col min="11017" max="11017" width="1.42578125" style="123" customWidth="1"/>
    <col min="11018" max="11020" width="5.140625" style="123" customWidth="1"/>
    <col min="11021" max="11021" width="1.42578125" style="123" customWidth="1"/>
    <col min="11022" max="11024" width="5.140625" style="123" customWidth="1"/>
    <col min="11025" max="11025" width="1.42578125" style="123" customWidth="1"/>
    <col min="11026" max="11028" width="5.140625" style="123" customWidth="1"/>
    <col min="11029" max="11264" width="11.42578125" style="123"/>
    <col min="11265" max="11265" width="13.7109375" style="123" customWidth="1"/>
    <col min="11266" max="11268" width="6.140625" style="123" customWidth="1"/>
    <col min="11269" max="11269" width="1.42578125" style="123" customWidth="1"/>
    <col min="11270" max="11272" width="5.140625" style="123" customWidth="1"/>
    <col min="11273" max="11273" width="1.42578125" style="123" customWidth="1"/>
    <col min="11274" max="11276" width="5.140625" style="123" customWidth="1"/>
    <col min="11277" max="11277" width="1.42578125" style="123" customWidth="1"/>
    <col min="11278" max="11280" width="5.140625" style="123" customWidth="1"/>
    <col min="11281" max="11281" width="1.42578125" style="123" customWidth="1"/>
    <col min="11282" max="11284" width="5.140625" style="123" customWidth="1"/>
    <col min="11285" max="11520" width="11.42578125" style="123"/>
    <col min="11521" max="11521" width="13.7109375" style="123" customWidth="1"/>
    <col min="11522" max="11524" width="6.140625" style="123" customWidth="1"/>
    <col min="11525" max="11525" width="1.42578125" style="123" customWidth="1"/>
    <col min="11526" max="11528" width="5.140625" style="123" customWidth="1"/>
    <col min="11529" max="11529" width="1.42578125" style="123" customWidth="1"/>
    <col min="11530" max="11532" width="5.140625" style="123" customWidth="1"/>
    <col min="11533" max="11533" width="1.42578125" style="123" customWidth="1"/>
    <col min="11534" max="11536" width="5.140625" style="123" customWidth="1"/>
    <col min="11537" max="11537" width="1.42578125" style="123" customWidth="1"/>
    <col min="11538" max="11540" width="5.140625" style="123" customWidth="1"/>
    <col min="11541" max="11776" width="11.42578125" style="123"/>
    <col min="11777" max="11777" width="13.7109375" style="123" customWidth="1"/>
    <col min="11778" max="11780" width="6.140625" style="123" customWidth="1"/>
    <col min="11781" max="11781" width="1.42578125" style="123" customWidth="1"/>
    <col min="11782" max="11784" width="5.140625" style="123" customWidth="1"/>
    <col min="11785" max="11785" width="1.42578125" style="123" customWidth="1"/>
    <col min="11786" max="11788" width="5.140625" style="123" customWidth="1"/>
    <col min="11789" max="11789" width="1.42578125" style="123" customWidth="1"/>
    <col min="11790" max="11792" width="5.140625" style="123" customWidth="1"/>
    <col min="11793" max="11793" width="1.42578125" style="123" customWidth="1"/>
    <col min="11794" max="11796" width="5.140625" style="123" customWidth="1"/>
    <col min="11797" max="12032" width="11.42578125" style="123"/>
    <col min="12033" max="12033" width="13.7109375" style="123" customWidth="1"/>
    <col min="12034" max="12036" width="6.140625" style="123" customWidth="1"/>
    <col min="12037" max="12037" width="1.42578125" style="123" customWidth="1"/>
    <col min="12038" max="12040" width="5.140625" style="123" customWidth="1"/>
    <col min="12041" max="12041" width="1.42578125" style="123" customWidth="1"/>
    <col min="12042" max="12044" width="5.140625" style="123" customWidth="1"/>
    <col min="12045" max="12045" width="1.42578125" style="123" customWidth="1"/>
    <col min="12046" max="12048" width="5.140625" style="123" customWidth="1"/>
    <col min="12049" max="12049" width="1.42578125" style="123" customWidth="1"/>
    <col min="12050" max="12052" width="5.140625" style="123" customWidth="1"/>
    <col min="12053" max="12288" width="11.42578125" style="123"/>
    <col min="12289" max="12289" width="13.7109375" style="123" customWidth="1"/>
    <col min="12290" max="12292" width="6.140625" style="123" customWidth="1"/>
    <col min="12293" max="12293" width="1.42578125" style="123" customWidth="1"/>
    <col min="12294" max="12296" width="5.140625" style="123" customWidth="1"/>
    <col min="12297" max="12297" width="1.42578125" style="123" customWidth="1"/>
    <col min="12298" max="12300" width="5.140625" style="123" customWidth="1"/>
    <col min="12301" max="12301" width="1.42578125" style="123" customWidth="1"/>
    <col min="12302" max="12304" width="5.140625" style="123" customWidth="1"/>
    <col min="12305" max="12305" width="1.42578125" style="123" customWidth="1"/>
    <col min="12306" max="12308" width="5.140625" style="123" customWidth="1"/>
    <col min="12309" max="12544" width="11.42578125" style="123"/>
    <col min="12545" max="12545" width="13.7109375" style="123" customWidth="1"/>
    <col min="12546" max="12548" width="6.140625" style="123" customWidth="1"/>
    <col min="12549" max="12549" width="1.42578125" style="123" customWidth="1"/>
    <col min="12550" max="12552" width="5.140625" style="123" customWidth="1"/>
    <col min="12553" max="12553" width="1.42578125" style="123" customWidth="1"/>
    <col min="12554" max="12556" width="5.140625" style="123" customWidth="1"/>
    <col min="12557" max="12557" width="1.42578125" style="123" customWidth="1"/>
    <col min="12558" max="12560" width="5.140625" style="123" customWidth="1"/>
    <col min="12561" max="12561" width="1.42578125" style="123" customWidth="1"/>
    <col min="12562" max="12564" width="5.140625" style="123" customWidth="1"/>
    <col min="12565" max="12800" width="11.42578125" style="123"/>
    <col min="12801" max="12801" width="13.7109375" style="123" customWidth="1"/>
    <col min="12802" max="12804" width="6.140625" style="123" customWidth="1"/>
    <col min="12805" max="12805" width="1.42578125" style="123" customWidth="1"/>
    <col min="12806" max="12808" width="5.140625" style="123" customWidth="1"/>
    <col min="12809" max="12809" width="1.42578125" style="123" customWidth="1"/>
    <col min="12810" max="12812" width="5.140625" style="123" customWidth="1"/>
    <col min="12813" max="12813" width="1.42578125" style="123" customWidth="1"/>
    <col min="12814" max="12816" width="5.140625" style="123" customWidth="1"/>
    <col min="12817" max="12817" width="1.42578125" style="123" customWidth="1"/>
    <col min="12818" max="12820" width="5.140625" style="123" customWidth="1"/>
    <col min="12821" max="13056" width="11.42578125" style="123"/>
    <col min="13057" max="13057" width="13.7109375" style="123" customWidth="1"/>
    <col min="13058" max="13060" width="6.140625" style="123" customWidth="1"/>
    <col min="13061" max="13061" width="1.42578125" style="123" customWidth="1"/>
    <col min="13062" max="13064" width="5.140625" style="123" customWidth="1"/>
    <col min="13065" max="13065" width="1.42578125" style="123" customWidth="1"/>
    <col min="13066" max="13068" width="5.140625" style="123" customWidth="1"/>
    <col min="13069" max="13069" width="1.42578125" style="123" customWidth="1"/>
    <col min="13070" max="13072" width="5.140625" style="123" customWidth="1"/>
    <col min="13073" max="13073" width="1.42578125" style="123" customWidth="1"/>
    <col min="13074" max="13076" width="5.140625" style="123" customWidth="1"/>
    <col min="13077" max="13312" width="11.42578125" style="123"/>
    <col min="13313" max="13313" width="13.7109375" style="123" customWidth="1"/>
    <col min="13314" max="13316" width="6.140625" style="123" customWidth="1"/>
    <col min="13317" max="13317" width="1.42578125" style="123" customWidth="1"/>
    <col min="13318" max="13320" width="5.140625" style="123" customWidth="1"/>
    <col min="13321" max="13321" width="1.42578125" style="123" customWidth="1"/>
    <col min="13322" max="13324" width="5.140625" style="123" customWidth="1"/>
    <col min="13325" max="13325" width="1.42578125" style="123" customWidth="1"/>
    <col min="13326" max="13328" width="5.140625" style="123" customWidth="1"/>
    <col min="13329" max="13329" width="1.42578125" style="123" customWidth="1"/>
    <col min="13330" max="13332" width="5.140625" style="123" customWidth="1"/>
    <col min="13333" max="13568" width="11.42578125" style="123"/>
    <col min="13569" max="13569" width="13.7109375" style="123" customWidth="1"/>
    <col min="13570" max="13572" width="6.140625" style="123" customWidth="1"/>
    <col min="13573" max="13573" width="1.42578125" style="123" customWidth="1"/>
    <col min="13574" max="13576" width="5.140625" style="123" customWidth="1"/>
    <col min="13577" max="13577" width="1.42578125" style="123" customWidth="1"/>
    <col min="13578" max="13580" width="5.140625" style="123" customWidth="1"/>
    <col min="13581" max="13581" width="1.42578125" style="123" customWidth="1"/>
    <col min="13582" max="13584" width="5.140625" style="123" customWidth="1"/>
    <col min="13585" max="13585" width="1.42578125" style="123" customWidth="1"/>
    <col min="13586" max="13588" width="5.140625" style="123" customWidth="1"/>
    <col min="13589" max="13824" width="11.42578125" style="123"/>
    <col min="13825" max="13825" width="13.7109375" style="123" customWidth="1"/>
    <col min="13826" max="13828" width="6.140625" style="123" customWidth="1"/>
    <col min="13829" max="13829" width="1.42578125" style="123" customWidth="1"/>
    <col min="13830" max="13832" width="5.140625" style="123" customWidth="1"/>
    <col min="13833" max="13833" width="1.42578125" style="123" customWidth="1"/>
    <col min="13834" max="13836" width="5.140625" style="123" customWidth="1"/>
    <col min="13837" max="13837" width="1.42578125" style="123" customWidth="1"/>
    <col min="13838" max="13840" width="5.140625" style="123" customWidth="1"/>
    <col min="13841" max="13841" width="1.42578125" style="123" customWidth="1"/>
    <col min="13842" max="13844" width="5.140625" style="123" customWidth="1"/>
    <col min="13845" max="14080" width="11.42578125" style="123"/>
    <col min="14081" max="14081" width="13.7109375" style="123" customWidth="1"/>
    <col min="14082" max="14084" width="6.140625" style="123" customWidth="1"/>
    <col min="14085" max="14085" width="1.42578125" style="123" customWidth="1"/>
    <col min="14086" max="14088" width="5.140625" style="123" customWidth="1"/>
    <col min="14089" max="14089" width="1.42578125" style="123" customWidth="1"/>
    <col min="14090" max="14092" width="5.140625" style="123" customWidth="1"/>
    <col min="14093" max="14093" width="1.42578125" style="123" customWidth="1"/>
    <col min="14094" max="14096" width="5.140625" style="123" customWidth="1"/>
    <col min="14097" max="14097" width="1.42578125" style="123" customWidth="1"/>
    <col min="14098" max="14100" width="5.140625" style="123" customWidth="1"/>
    <col min="14101" max="14336" width="11.42578125" style="123"/>
    <col min="14337" max="14337" width="13.7109375" style="123" customWidth="1"/>
    <col min="14338" max="14340" width="6.140625" style="123" customWidth="1"/>
    <col min="14341" max="14341" width="1.42578125" style="123" customWidth="1"/>
    <col min="14342" max="14344" width="5.140625" style="123" customWidth="1"/>
    <col min="14345" max="14345" width="1.42578125" style="123" customWidth="1"/>
    <col min="14346" max="14348" width="5.140625" style="123" customWidth="1"/>
    <col min="14349" max="14349" width="1.42578125" style="123" customWidth="1"/>
    <col min="14350" max="14352" width="5.140625" style="123" customWidth="1"/>
    <col min="14353" max="14353" width="1.42578125" style="123" customWidth="1"/>
    <col min="14354" max="14356" width="5.140625" style="123" customWidth="1"/>
    <col min="14357" max="14592" width="11.42578125" style="123"/>
    <col min="14593" max="14593" width="13.7109375" style="123" customWidth="1"/>
    <col min="14594" max="14596" width="6.140625" style="123" customWidth="1"/>
    <col min="14597" max="14597" width="1.42578125" style="123" customWidth="1"/>
    <col min="14598" max="14600" width="5.140625" style="123" customWidth="1"/>
    <col min="14601" max="14601" width="1.42578125" style="123" customWidth="1"/>
    <col min="14602" max="14604" width="5.140625" style="123" customWidth="1"/>
    <col min="14605" max="14605" width="1.42578125" style="123" customWidth="1"/>
    <col min="14606" max="14608" width="5.140625" style="123" customWidth="1"/>
    <col min="14609" max="14609" width="1.42578125" style="123" customWidth="1"/>
    <col min="14610" max="14612" width="5.140625" style="123" customWidth="1"/>
    <col min="14613" max="14848" width="11.42578125" style="123"/>
    <col min="14849" max="14849" width="13.7109375" style="123" customWidth="1"/>
    <col min="14850" max="14852" width="6.140625" style="123" customWidth="1"/>
    <col min="14853" max="14853" width="1.42578125" style="123" customWidth="1"/>
    <col min="14854" max="14856" width="5.140625" style="123" customWidth="1"/>
    <col min="14857" max="14857" width="1.42578125" style="123" customWidth="1"/>
    <col min="14858" max="14860" width="5.140625" style="123" customWidth="1"/>
    <col min="14861" max="14861" width="1.42578125" style="123" customWidth="1"/>
    <col min="14862" max="14864" width="5.140625" style="123" customWidth="1"/>
    <col min="14865" max="14865" width="1.42578125" style="123" customWidth="1"/>
    <col min="14866" max="14868" width="5.140625" style="123" customWidth="1"/>
    <col min="14869" max="15104" width="11.42578125" style="123"/>
    <col min="15105" max="15105" width="13.7109375" style="123" customWidth="1"/>
    <col min="15106" max="15108" width="6.140625" style="123" customWidth="1"/>
    <col min="15109" max="15109" width="1.42578125" style="123" customWidth="1"/>
    <col min="15110" max="15112" width="5.140625" style="123" customWidth="1"/>
    <col min="15113" max="15113" width="1.42578125" style="123" customWidth="1"/>
    <col min="15114" max="15116" width="5.140625" style="123" customWidth="1"/>
    <col min="15117" max="15117" width="1.42578125" style="123" customWidth="1"/>
    <col min="15118" max="15120" width="5.140625" style="123" customWidth="1"/>
    <col min="15121" max="15121" width="1.42578125" style="123" customWidth="1"/>
    <col min="15122" max="15124" width="5.140625" style="123" customWidth="1"/>
    <col min="15125" max="15360" width="11.42578125" style="123"/>
    <col min="15361" max="15361" width="13.7109375" style="123" customWidth="1"/>
    <col min="15362" max="15364" width="6.140625" style="123" customWidth="1"/>
    <col min="15365" max="15365" width="1.42578125" style="123" customWidth="1"/>
    <col min="15366" max="15368" width="5.140625" style="123" customWidth="1"/>
    <col min="15369" max="15369" width="1.42578125" style="123" customWidth="1"/>
    <col min="15370" max="15372" width="5.140625" style="123" customWidth="1"/>
    <col min="15373" max="15373" width="1.42578125" style="123" customWidth="1"/>
    <col min="15374" max="15376" width="5.140625" style="123" customWidth="1"/>
    <col min="15377" max="15377" width="1.42578125" style="123" customWidth="1"/>
    <col min="15378" max="15380" width="5.140625" style="123" customWidth="1"/>
    <col min="15381" max="15616" width="11.42578125" style="123"/>
    <col min="15617" max="15617" width="13.7109375" style="123" customWidth="1"/>
    <col min="15618" max="15620" width="6.140625" style="123" customWidth="1"/>
    <col min="15621" max="15621" width="1.42578125" style="123" customWidth="1"/>
    <col min="15622" max="15624" width="5.140625" style="123" customWidth="1"/>
    <col min="15625" max="15625" width="1.42578125" style="123" customWidth="1"/>
    <col min="15626" max="15628" width="5.140625" style="123" customWidth="1"/>
    <col min="15629" max="15629" width="1.42578125" style="123" customWidth="1"/>
    <col min="15630" max="15632" width="5.140625" style="123" customWidth="1"/>
    <col min="15633" max="15633" width="1.42578125" style="123" customWidth="1"/>
    <col min="15634" max="15636" width="5.140625" style="123" customWidth="1"/>
    <col min="15637" max="15872" width="11.42578125" style="123"/>
    <col min="15873" max="15873" width="13.7109375" style="123" customWidth="1"/>
    <col min="15874" max="15876" width="6.140625" style="123" customWidth="1"/>
    <col min="15877" max="15877" width="1.42578125" style="123" customWidth="1"/>
    <col min="15878" max="15880" width="5.140625" style="123" customWidth="1"/>
    <col min="15881" max="15881" width="1.42578125" style="123" customWidth="1"/>
    <col min="15882" max="15884" width="5.140625" style="123" customWidth="1"/>
    <col min="15885" max="15885" width="1.42578125" style="123" customWidth="1"/>
    <col min="15886" max="15888" width="5.140625" style="123" customWidth="1"/>
    <col min="15889" max="15889" width="1.42578125" style="123" customWidth="1"/>
    <col min="15890" max="15892" width="5.140625" style="123" customWidth="1"/>
    <col min="15893" max="16128" width="11.42578125" style="123"/>
    <col min="16129" max="16129" width="13.7109375" style="123" customWidth="1"/>
    <col min="16130" max="16132" width="6.140625" style="123" customWidth="1"/>
    <col min="16133" max="16133" width="1.42578125" style="123" customWidth="1"/>
    <col min="16134" max="16136" width="5.140625" style="123" customWidth="1"/>
    <col min="16137" max="16137" width="1.42578125" style="123" customWidth="1"/>
    <col min="16138" max="16140" width="5.140625" style="123" customWidth="1"/>
    <col min="16141" max="16141" width="1.42578125" style="123" customWidth="1"/>
    <col min="16142" max="16144" width="5.140625" style="123" customWidth="1"/>
    <col min="16145" max="16145" width="1.42578125" style="123" customWidth="1"/>
    <col min="16146" max="16148" width="5.140625" style="123" customWidth="1"/>
    <col min="16149" max="16384" width="11.42578125" style="123"/>
  </cols>
  <sheetData>
    <row r="1" spans="1:24" ht="15" customHeight="1" x14ac:dyDescent="0.2">
      <c r="A1" s="390" t="s">
        <v>256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V1" s="29"/>
      <c r="W1" s="372" t="s">
        <v>317</v>
      </c>
      <c r="X1" s="372"/>
    </row>
    <row r="2" spans="1:24" ht="15" customHeight="1" x14ac:dyDescent="0.2">
      <c r="A2" s="384" t="s">
        <v>111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V2" s="30"/>
      <c r="W2" s="372"/>
      <c r="X2" s="372"/>
    </row>
    <row r="3" spans="1:24" ht="15" customHeight="1" x14ac:dyDescent="0.25">
      <c r="A3" s="390" t="s">
        <v>255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</row>
    <row r="4" spans="1:24" ht="15" customHeight="1" x14ac:dyDescent="0.25">
      <c r="A4" s="384" t="s">
        <v>246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</row>
    <row r="5" spans="1:24" ht="15" customHeight="1" x14ac:dyDescent="0.25">
      <c r="A5" s="390" t="s">
        <v>232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</row>
    <row r="6" spans="1:24" ht="15" customHeight="1" x14ac:dyDescent="0.25">
      <c r="A6" s="384" t="s">
        <v>481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</row>
    <row r="7" spans="1:24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</row>
    <row r="8" spans="1:24" ht="15" customHeight="1" x14ac:dyDescent="0.25">
      <c r="A8" s="391" t="s">
        <v>242</v>
      </c>
      <c r="B8" s="385" t="s">
        <v>19</v>
      </c>
      <c r="C8" s="385" t="s">
        <v>243</v>
      </c>
      <c r="D8" s="385"/>
      <c r="E8" s="108"/>
      <c r="F8" s="385" t="s">
        <v>64</v>
      </c>
      <c r="G8" s="385"/>
      <c r="H8" s="385"/>
      <c r="I8" s="108"/>
      <c r="J8" s="385" t="s">
        <v>65</v>
      </c>
      <c r="K8" s="385"/>
      <c r="L8" s="385"/>
      <c r="M8" s="108"/>
      <c r="N8" s="385" t="s">
        <v>66</v>
      </c>
      <c r="O8" s="385"/>
      <c r="P8" s="385"/>
      <c r="Q8" s="108"/>
      <c r="R8" s="385" t="s">
        <v>67</v>
      </c>
      <c r="S8" s="385"/>
      <c r="T8" s="385"/>
    </row>
    <row r="9" spans="1:24" ht="15" customHeight="1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</row>
    <row r="10" spans="1:24" ht="15" customHeight="1" x14ac:dyDescent="0.25">
      <c r="A10" s="401" t="s">
        <v>11</v>
      </c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</row>
    <row r="11" spans="1:24" ht="15" customHeight="1" x14ac:dyDescent="0.25">
      <c r="A11" s="126"/>
      <c r="B11" s="112"/>
      <c r="C11" s="112"/>
      <c r="D11" s="112"/>
      <c r="E11" s="113"/>
      <c r="F11" s="112"/>
      <c r="G11" s="112"/>
      <c r="H11" s="112"/>
      <c r="I11" s="113"/>
      <c r="J11" s="112"/>
      <c r="K11" s="112"/>
      <c r="L11" s="112"/>
      <c r="M11" s="113"/>
      <c r="N11" s="112"/>
      <c r="O11" s="112"/>
      <c r="P11" s="112"/>
      <c r="Q11" s="113"/>
      <c r="R11" s="112"/>
      <c r="S11" s="112"/>
      <c r="T11" s="112"/>
    </row>
    <row r="12" spans="1:24" s="147" customFormat="1" ht="15" customHeight="1" x14ac:dyDescent="0.25">
      <c r="A12" s="150" t="s">
        <v>244</v>
      </c>
      <c r="B12" s="144">
        <f>SUM(B14:B16)</f>
        <v>228</v>
      </c>
      <c r="C12" s="144">
        <f>SUM(C14:C16)</f>
        <v>83</v>
      </c>
      <c r="D12" s="144">
        <f>SUM(D14:D16)</f>
        <v>145</v>
      </c>
      <c r="E12" s="144"/>
      <c r="F12" s="144">
        <f>SUM(F14:F16)</f>
        <v>45</v>
      </c>
      <c r="G12" s="144">
        <f>SUM(G14:G16)</f>
        <v>15</v>
      </c>
      <c r="H12" s="144">
        <f>SUM(H14:H16)</f>
        <v>30</v>
      </c>
      <c r="I12" s="144"/>
      <c r="J12" s="144">
        <f>SUM(J14:J16)</f>
        <v>48</v>
      </c>
      <c r="K12" s="144">
        <f>SUM(K14:K16)</f>
        <v>20</v>
      </c>
      <c r="L12" s="144">
        <f>SUM(L14:L16)</f>
        <v>28</v>
      </c>
      <c r="M12" s="144"/>
      <c r="N12" s="144">
        <f>SUM(N14:N16)</f>
        <v>54</v>
      </c>
      <c r="O12" s="144">
        <f>SUM(O14:O16)</f>
        <v>14</v>
      </c>
      <c r="P12" s="144">
        <f>SUM(P14:P16)</f>
        <v>40</v>
      </c>
      <c r="Q12" s="144"/>
      <c r="R12" s="144">
        <f>SUM(R14:R16)</f>
        <v>81</v>
      </c>
      <c r="S12" s="144">
        <f>SUM(S14:S16)</f>
        <v>34</v>
      </c>
      <c r="T12" s="144">
        <f>SUM(T14:T16)</f>
        <v>47</v>
      </c>
    </row>
    <row r="13" spans="1:24" ht="15" customHeight="1" x14ac:dyDescent="0.25">
      <c r="A13" s="107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</row>
    <row r="14" spans="1:24" ht="15" customHeight="1" x14ac:dyDescent="0.2">
      <c r="A14" s="153" t="s">
        <v>110</v>
      </c>
      <c r="B14" s="259">
        <v>51</v>
      </c>
      <c r="C14" s="259">
        <v>24</v>
      </c>
      <c r="D14" s="259">
        <v>27</v>
      </c>
      <c r="E14" s="259"/>
      <c r="F14" s="259">
        <v>7</v>
      </c>
      <c r="G14" s="259">
        <v>2</v>
      </c>
      <c r="H14" s="259">
        <v>5</v>
      </c>
      <c r="I14" s="259"/>
      <c r="J14" s="259">
        <v>12</v>
      </c>
      <c r="K14" s="259">
        <v>6</v>
      </c>
      <c r="L14" s="259">
        <v>6</v>
      </c>
      <c r="M14" s="259"/>
      <c r="N14" s="259">
        <v>9</v>
      </c>
      <c r="O14" s="259">
        <v>5</v>
      </c>
      <c r="P14" s="259">
        <v>4</v>
      </c>
      <c r="Q14" s="259"/>
      <c r="R14" s="259">
        <v>23</v>
      </c>
      <c r="S14" s="259">
        <v>11</v>
      </c>
      <c r="T14" s="259">
        <v>12</v>
      </c>
    </row>
    <row r="15" spans="1:24" ht="15" customHeight="1" x14ac:dyDescent="0.2">
      <c r="A15" s="164" t="s">
        <v>90</v>
      </c>
      <c r="B15" s="259">
        <v>107</v>
      </c>
      <c r="C15" s="259">
        <v>39</v>
      </c>
      <c r="D15" s="259">
        <v>68</v>
      </c>
      <c r="E15" s="259"/>
      <c r="F15" s="259">
        <v>24</v>
      </c>
      <c r="G15" s="259">
        <v>8</v>
      </c>
      <c r="H15" s="259">
        <v>16</v>
      </c>
      <c r="I15" s="259"/>
      <c r="J15" s="259">
        <v>30</v>
      </c>
      <c r="K15" s="259">
        <v>10</v>
      </c>
      <c r="L15" s="259">
        <v>20</v>
      </c>
      <c r="M15" s="259"/>
      <c r="N15" s="259">
        <v>19</v>
      </c>
      <c r="O15" s="259">
        <v>5</v>
      </c>
      <c r="P15" s="259">
        <v>14</v>
      </c>
      <c r="Q15" s="259"/>
      <c r="R15" s="259">
        <v>34</v>
      </c>
      <c r="S15" s="259">
        <v>16</v>
      </c>
      <c r="T15" s="259">
        <v>18</v>
      </c>
    </row>
    <row r="16" spans="1:24" s="165" customFormat="1" ht="15" customHeight="1" x14ac:dyDescent="0.2">
      <c r="A16" s="107" t="s">
        <v>92</v>
      </c>
      <c r="B16" s="259">
        <v>70</v>
      </c>
      <c r="C16" s="259">
        <v>20</v>
      </c>
      <c r="D16" s="259">
        <v>50</v>
      </c>
      <c r="E16" s="259"/>
      <c r="F16" s="259">
        <v>14</v>
      </c>
      <c r="G16" s="259">
        <v>5</v>
      </c>
      <c r="H16" s="259">
        <v>9</v>
      </c>
      <c r="I16" s="259"/>
      <c r="J16" s="259">
        <v>6</v>
      </c>
      <c r="K16" s="259">
        <v>4</v>
      </c>
      <c r="L16" s="259">
        <v>2</v>
      </c>
      <c r="M16" s="259"/>
      <c r="N16" s="259">
        <v>26</v>
      </c>
      <c r="O16" s="259">
        <v>4</v>
      </c>
      <c r="P16" s="259">
        <v>22</v>
      </c>
      <c r="Q16" s="259"/>
      <c r="R16" s="259">
        <v>24</v>
      </c>
      <c r="S16" s="259">
        <v>7</v>
      </c>
      <c r="T16" s="259">
        <v>17</v>
      </c>
    </row>
    <row r="17" spans="1:20" ht="15" customHeight="1" x14ac:dyDescent="0.25">
      <c r="A17" s="139"/>
      <c r="B17" s="144"/>
      <c r="C17" s="144"/>
      <c r="D17" s="144"/>
      <c r="E17" s="144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</row>
    <row r="18" spans="1:20" ht="15" customHeight="1" x14ac:dyDescent="0.25">
      <c r="A18" s="399" t="s">
        <v>112</v>
      </c>
      <c r="B18" s="400"/>
      <c r="C18" s="400"/>
      <c r="D18" s="400"/>
      <c r="E18" s="400"/>
      <c r="F18" s="400"/>
      <c r="G18" s="400"/>
      <c r="H18" s="400"/>
      <c r="I18" s="400"/>
      <c r="J18" s="400"/>
      <c r="K18" s="400"/>
      <c r="L18" s="400"/>
      <c r="M18" s="400"/>
      <c r="N18" s="400"/>
      <c r="O18" s="400"/>
      <c r="P18" s="400"/>
      <c r="Q18" s="400"/>
      <c r="R18" s="400"/>
      <c r="S18" s="400"/>
      <c r="T18" s="400"/>
    </row>
    <row r="19" spans="1:20" ht="15" customHeight="1" x14ac:dyDescent="0.25">
      <c r="A19" s="139"/>
      <c r="B19" s="144"/>
      <c r="C19" s="144"/>
      <c r="D19" s="144"/>
      <c r="E19" s="144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0" ht="15" customHeight="1" x14ac:dyDescent="0.25">
      <c r="A20" s="169" t="s">
        <v>244</v>
      </c>
      <c r="B20" s="125">
        <f t="shared" ref="B20:D20" si="0">+B12/(B12+B45+B78)*100</f>
        <v>87.022900763358777</v>
      </c>
      <c r="C20" s="125">
        <f t="shared" si="0"/>
        <v>80.582524271844662</v>
      </c>
      <c r="D20" s="125">
        <f t="shared" si="0"/>
        <v>91.19496855345912</v>
      </c>
      <c r="E20" s="144"/>
      <c r="F20" s="125">
        <f>+F12/(F12+F45+F78)*100</f>
        <v>100</v>
      </c>
      <c r="G20" s="125">
        <f>+G12/(G12+G45+G78)*100</f>
        <v>100</v>
      </c>
      <c r="H20" s="125">
        <f>+H12/(H12+H45+H78)*100</f>
        <v>100</v>
      </c>
      <c r="I20" s="107"/>
      <c r="J20" s="125">
        <f>+J12/(J12+J45+J78)*100</f>
        <v>77.41935483870968</v>
      </c>
      <c r="K20" s="125">
        <f>+K12/(K12+K45+K78)*100</f>
        <v>71.428571428571431</v>
      </c>
      <c r="L20" s="125">
        <f>+L12/(L12+L45+L78)*100</f>
        <v>82.35294117647058</v>
      </c>
      <c r="M20" s="107"/>
      <c r="N20" s="125">
        <f>+N12/(N12+N45+N78)*100</f>
        <v>83.07692307692308</v>
      </c>
      <c r="O20" s="125">
        <f>+O12/(O12+O45+O78)*100</f>
        <v>66.666666666666657</v>
      </c>
      <c r="P20" s="125">
        <f>+P12/(P12+P45+P78)*100</f>
        <v>90.909090909090907</v>
      </c>
      <c r="Q20" s="107"/>
      <c r="R20" s="125">
        <f>+R12/(R12+R45+R78)*100</f>
        <v>90</v>
      </c>
      <c r="S20" s="125">
        <f>+S12/(S12+S45+S78)*100</f>
        <v>87.179487179487182</v>
      </c>
      <c r="T20" s="125">
        <f>+T12/(T12+T45+T78)*100</f>
        <v>92.156862745098039</v>
      </c>
    </row>
    <row r="21" spans="1:20" ht="15" customHeight="1" x14ac:dyDescent="0.25">
      <c r="A21" s="133"/>
      <c r="B21" s="144"/>
      <c r="C21" s="144"/>
      <c r="D21" s="144"/>
      <c r="E21" s="144"/>
      <c r="F21" s="144"/>
      <c r="G21" s="144"/>
      <c r="H21" s="144"/>
      <c r="I21" s="107"/>
      <c r="J21" s="144"/>
      <c r="K21" s="144"/>
      <c r="L21" s="144"/>
      <c r="M21" s="107"/>
      <c r="N21" s="144"/>
      <c r="O21" s="144"/>
      <c r="P21" s="144"/>
      <c r="Q21" s="107"/>
      <c r="R21" s="144"/>
      <c r="S21" s="144"/>
      <c r="T21" s="144"/>
    </row>
    <row r="22" spans="1:20" ht="15" customHeight="1" x14ac:dyDescent="0.25">
      <c r="A22" s="167" t="s">
        <v>110</v>
      </c>
      <c r="B22" s="125">
        <f t="shared" ref="B22:D22" si="1">+B14/(B14+B47+B80)*100</f>
        <v>96.226415094339629</v>
      </c>
      <c r="C22" s="125">
        <f t="shared" si="1"/>
        <v>92.307692307692307</v>
      </c>
      <c r="D22" s="125">
        <f t="shared" si="1"/>
        <v>100</v>
      </c>
      <c r="E22" s="144"/>
      <c r="F22" s="125">
        <f t="shared" ref="F22:H24" si="2">+F14/(F14+F47+F80)*100</f>
        <v>100</v>
      </c>
      <c r="G22" s="125">
        <f t="shared" si="2"/>
        <v>100</v>
      </c>
      <c r="H22" s="125">
        <f t="shared" si="2"/>
        <v>100</v>
      </c>
      <c r="I22" s="107"/>
      <c r="J22" s="125">
        <f t="shared" ref="J22:L22" si="3">+J14/(J14+J47+J80)*100</f>
        <v>100</v>
      </c>
      <c r="K22" s="125">
        <f t="shared" si="3"/>
        <v>100</v>
      </c>
      <c r="L22" s="125">
        <f t="shared" si="3"/>
        <v>100</v>
      </c>
      <c r="M22" s="107"/>
      <c r="N22" s="125">
        <f t="shared" ref="N22:P22" si="4">+N14/(N14+N47+N80)*100</f>
        <v>81.818181818181827</v>
      </c>
      <c r="O22" s="125">
        <f t="shared" si="4"/>
        <v>71.428571428571431</v>
      </c>
      <c r="P22" s="125">
        <f t="shared" si="4"/>
        <v>100</v>
      </c>
      <c r="Q22" s="107"/>
      <c r="R22" s="125">
        <f t="shared" ref="R22:T22" si="5">+R14/(R14+R47+R80)*100</f>
        <v>100</v>
      </c>
      <c r="S22" s="125">
        <f t="shared" si="5"/>
        <v>100</v>
      </c>
      <c r="T22" s="125">
        <f t="shared" si="5"/>
        <v>100</v>
      </c>
    </row>
    <row r="23" spans="1:20" ht="15" customHeight="1" x14ac:dyDescent="0.25">
      <c r="A23" s="168" t="s">
        <v>90</v>
      </c>
      <c r="B23" s="125">
        <f t="shared" ref="B23:D23" si="6">+B15/(B15+B48+B81)*100</f>
        <v>94.690265486725664</v>
      </c>
      <c r="C23" s="125">
        <f t="shared" si="6"/>
        <v>88.63636363636364</v>
      </c>
      <c r="D23" s="125">
        <f t="shared" si="6"/>
        <v>98.550724637681171</v>
      </c>
      <c r="E23" s="144"/>
      <c r="F23" s="125">
        <f t="shared" si="2"/>
        <v>100</v>
      </c>
      <c r="G23" s="125">
        <f t="shared" si="2"/>
        <v>100</v>
      </c>
      <c r="H23" s="125">
        <f t="shared" si="2"/>
        <v>100</v>
      </c>
      <c r="I23" s="107"/>
      <c r="J23" s="125">
        <f t="shared" ref="J23:L23" si="7">+J15/(J15+J48+J81)*100</f>
        <v>85.714285714285708</v>
      </c>
      <c r="K23" s="125">
        <f t="shared" si="7"/>
        <v>71.428571428571431</v>
      </c>
      <c r="L23" s="125">
        <f t="shared" si="7"/>
        <v>95.238095238095227</v>
      </c>
      <c r="M23" s="107"/>
      <c r="N23" s="125">
        <f t="shared" ref="N23:P23" si="8">+N15/(N15+N48+N81)*100</f>
        <v>95</v>
      </c>
      <c r="O23" s="125">
        <f t="shared" si="8"/>
        <v>83.333333333333343</v>
      </c>
      <c r="P23" s="125">
        <f t="shared" si="8"/>
        <v>100</v>
      </c>
      <c r="Q23" s="107"/>
      <c r="R23" s="125">
        <f t="shared" ref="R23:T23" si="9">+R15/(R15+R48+R81)*100</f>
        <v>100</v>
      </c>
      <c r="S23" s="125">
        <f t="shared" si="9"/>
        <v>100</v>
      </c>
      <c r="T23" s="125">
        <f t="shared" si="9"/>
        <v>100</v>
      </c>
    </row>
    <row r="24" spans="1:20" ht="15" customHeight="1" thickBot="1" x14ac:dyDescent="0.3">
      <c r="A24" s="122" t="s">
        <v>92</v>
      </c>
      <c r="B24" s="131">
        <f t="shared" ref="B24:D24" si="10">+B16/(B16+B49+B82)*100</f>
        <v>72.916666666666657</v>
      </c>
      <c r="C24" s="131">
        <f t="shared" si="10"/>
        <v>60.606060606060609</v>
      </c>
      <c r="D24" s="131">
        <f t="shared" si="10"/>
        <v>79.365079365079367</v>
      </c>
      <c r="E24" s="166"/>
      <c r="F24" s="131">
        <f t="shared" si="2"/>
        <v>100</v>
      </c>
      <c r="G24" s="131">
        <f t="shared" si="2"/>
        <v>100</v>
      </c>
      <c r="H24" s="131">
        <f t="shared" si="2"/>
        <v>100</v>
      </c>
      <c r="I24" s="122"/>
      <c r="J24" s="131">
        <f t="shared" ref="J24:L24" si="11">+J16/(J16+J49+J82)*100</f>
        <v>40</v>
      </c>
      <c r="K24" s="131">
        <f t="shared" si="11"/>
        <v>50</v>
      </c>
      <c r="L24" s="131">
        <f t="shared" si="11"/>
        <v>28.571428571428569</v>
      </c>
      <c r="M24" s="122"/>
      <c r="N24" s="131">
        <f t="shared" ref="N24:P24" si="12">+N16/(N16+N49+N82)*100</f>
        <v>76.470588235294116</v>
      </c>
      <c r="O24" s="131">
        <f t="shared" si="12"/>
        <v>50</v>
      </c>
      <c r="P24" s="131">
        <f t="shared" si="12"/>
        <v>84.615384615384613</v>
      </c>
      <c r="Q24" s="122"/>
      <c r="R24" s="131">
        <f t="shared" ref="R24:T24" si="13">+R16/(R16+R49+R82)*100</f>
        <v>72.727272727272734</v>
      </c>
      <c r="S24" s="131">
        <f t="shared" si="13"/>
        <v>58.333333333333336</v>
      </c>
      <c r="T24" s="131">
        <f t="shared" si="13"/>
        <v>80.952380952380949</v>
      </c>
    </row>
    <row r="25" spans="1:20" ht="15" customHeight="1" x14ac:dyDescent="0.25">
      <c r="A25" s="397" t="s">
        <v>238</v>
      </c>
      <c r="B25" s="397"/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/>
      <c r="T25" s="397"/>
    </row>
    <row r="26" spans="1:20" ht="15" customHeight="1" x14ac:dyDescent="0.25">
      <c r="A26" s="398" t="s">
        <v>224</v>
      </c>
      <c r="B26" s="398"/>
      <c r="C26" s="398"/>
      <c r="D26" s="398"/>
      <c r="E26" s="398"/>
      <c r="F26" s="398"/>
      <c r="G26" s="398"/>
      <c r="H26" s="398"/>
      <c r="I26" s="398"/>
      <c r="J26" s="398"/>
      <c r="K26" s="398"/>
      <c r="L26" s="398"/>
      <c r="M26" s="398"/>
      <c r="N26" s="398"/>
      <c r="O26" s="398"/>
      <c r="P26" s="398"/>
      <c r="Q26" s="398"/>
      <c r="R26" s="398"/>
      <c r="S26" s="398"/>
      <c r="T26" s="398"/>
    </row>
    <row r="34" spans="1:24" ht="15" customHeight="1" x14ac:dyDescent="0.2">
      <c r="A34" s="390" t="s">
        <v>257</v>
      </c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V34" s="29"/>
      <c r="W34" s="372" t="s">
        <v>317</v>
      </c>
      <c r="X34" s="372"/>
    </row>
    <row r="35" spans="1:24" ht="15" customHeight="1" x14ac:dyDescent="0.2">
      <c r="A35" s="384" t="s">
        <v>113</v>
      </c>
      <c r="B35" s="384"/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V35" s="30"/>
      <c r="W35" s="372"/>
      <c r="X35" s="372"/>
    </row>
    <row r="36" spans="1:24" ht="15" customHeight="1" x14ac:dyDescent="0.25">
      <c r="A36" s="390" t="s">
        <v>255</v>
      </c>
      <c r="B36" s="390"/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</row>
    <row r="37" spans="1:24" ht="15" customHeight="1" x14ac:dyDescent="0.25">
      <c r="A37" s="384" t="s">
        <v>246</v>
      </c>
      <c r="B37" s="384"/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</row>
    <row r="38" spans="1:24" ht="15" customHeight="1" x14ac:dyDescent="0.25">
      <c r="A38" s="390" t="s">
        <v>232</v>
      </c>
      <c r="B38" s="390"/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</row>
    <row r="39" spans="1:24" ht="15" customHeight="1" x14ac:dyDescent="0.25">
      <c r="A39" s="384" t="s">
        <v>481</v>
      </c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</row>
    <row r="40" spans="1:24" ht="15" customHeight="1" thickBot="1" x14ac:dyDescent="0.3">
      <c r="A40" s="121"/>
      <c r="B40" s="143"/>
      <c r="C40" s="121"/>
      <c r="D40" s="121"/>
      <c r="E40" s="121"/>
      <c r="F40" s="122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</row>
    <row r="41" spans="1:24" ht="15" customHeight="1" x14ac:dyDescent="0.25">
      <c r="A41" s="391" t="s">
        <v>242</v>
      </c>
      <c r="B41" s="385" t="s">
        <v>19</v>
      </c>
      <c r="C41" s="385" t="s">
        <v>243</v>
      </c>
      <c r="D41" s="385"/>
      <c r="E41" s="108"/>
      <c r="F41" s="385" t="s">
        <v>64</v>
      </c>
      <c r="G41" s="385"/>
      <c r="H41" s="385"/>
      <c r="I41" s="108"/>
      <c r="J41" s="385" t="s">
        <v>65</v>
      </c>
      <c r="K41" s="385"/>
      <c r="L41" s="385"/>
      <c r="M41" s="108"/>
      <c r="N41" s="385" t="s">
        <v>66</v>
      </c>
      <c r="O41" s="385"/>
      <c r="P41" s="385"/>
      <c r="Q41" s="108"/>
      <c r="R41" s="385" t="s">
        <v>67</v>
      </c>
      <c r="S41" s="385"/>
      <c r="T41" s="385"/>
    </row>
    <row r="42" spans="1:24" ht="15" customHeight="1" thickBot="1" x14ac:dyDescent="0.3">
      <c r="A42" s="392"/>
      <c r="B42" s="109" t="s">
        <v>70</v>
      </c>
      <c r="C42" s="109" t="s">
        <v>71</v>
      </c>
      <c r="D42" s="109" t="s">
        <v>72</v>
      </c>
      <c r="E42" s="110"/>
      <c r="F42" s="109" t="s">
        <v>70</v>
      </c>
      <c r="G42" s="109" t="s">
        <v>71</v>
      </c>
      <c r="H42" s="109" t="s">
        <v>72</v>
      </c>
      <c r="I42" s="110"/>
      <c r="J42" s="109" t="s">
        <v>70</v>
      </c>
      <c r="K42" s="109" t="s">
        <v>71</v>
      </c>
      <c r="L42" s="109" t="s">
        <v>72</v>
      </c>
      <c r="M42" s="110"/>
      <c r="N42" s="109" t="s">
        <v>70</v>
      </c>
      <c r="O42" s="109" t="s">
        <v>71</v>
      </c>
      <c r="P42" s="109" t="s">
        <v>72</v>
      </c>
      <c r="Q42" s="110"/>
      <c r="R42" s="109" t="s">
        <v>70</v>
      </c>
      <c r="S42" s="109" t="s">
        <v>71</v>
      </c>
      <c r="T42" s="109" t="s">
        <v>72</v>
      </c>
    </row>
    <row r="43" spans="1:24" ht="15" customHeight="1" x14ac:dyDescent="0.25">
      <c r="A43" s="401" t="s">
        <v>11</v>
      </c>
      <c r="B43" s="402"/>
      <c r="C43" s="402"/>
      <c r="D43" s="402"/>
      <c r="E43" s="402"/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</row>
    <row r="44" spans="1:24" ht="15" customHeight="1" x14ac:dyDescent="0.25">
      <c r="A44" s="126"/>
      <c r="B44" s="112"/>
      <c r="C44" s="112"/>
      <c r="D44" s="112"/>
      <c r="E44" s="113"/>
      <c r="F44" s="112"/>
      <c r="G44" s="112"/>
      <c r="H44" s="112"/>
      <c r="I44" s="113"/>
      <c r="J44" s="112"/>
      <c r="K44" s="112"/>
      <c r="L44" s="112"/>
      <c r="M44" s="113"/>
      <c r="N44" s="112"/>
      <c r="O44" s="112"/>
      <c r="P44" s="112"/>
      <c r="Q44" s="113"/>
      <c r="R44" s="112"/>
      <c r="S44" s="112"/>
      <c r="T44" s="112"/>
    </row>
    <row r="45" spans="1:24" ht="15" customHeight="1" x14ac:dyDescent="0.25">
      <c r="A45" s="150" t="s">
        <v>244</v>
      </c>
      <c r="B45" s="144">
        <f>SUM(B47:B49)</f>
        <v>34</v>
      </c>
      <c r="C45" s="144">
        <f>SUM(C47:C49)</f>
        <v>20</v>
      </c>
      <c r="D45" s="144">
        <f>SUM(D47:D49)</f>
        <v>14</v>
      </c>
      <c r="E45" s="144"/>
      <c r="F45" s="144">
        <f>SUM(F47:F49)</f>
        <v>0</v>
      </c>
      <c r="G45" s="144">
        <f>SUM(G47:G49)</f>
        <v>0</v>
      </c>
      <c r="H45" s="144">
        <f>SUM(H47:H49)</f>
        <v>0</v>
      </c>
      <c r="I45" s="144"/>
      <c r="J45" s="144">
        <f>SUM(J47:J49)</f>
        <v>14</v>
      </c>
      <c r="K45" s="144">
        <f>SUM(K47:K49)</f>
        <v>8</v>
      </c>
      <c r="L45" s="144">
        <f>SUM(L47:L49)</f>
        <v>6</v>
      </c>
      <c r="M45" s="144"/>
      <c r="N45" s="144">
        <f>SUM(N47:N49)</f>
        <v>11</v>
      </c>
      <c r="O45" s="144">
        <f>SUM(O47:O49)</f>
        <v>7</v>
      </c>
      <c r="P45" s="144">
        <f>SUM(P47:P49)</f>
        <v>4</v>
      </c>
      <c r="Q45" s="144"/>
      <c r="R45" s="144">
        <f>SUM(R47:R49)</f>
        <v>9</v>
      </c>
      <c r="S45" s="144">
        <f>SUM(S47:S49)</f>
        <v>5</v>
      </c>
      <c r="T45" s="144">
        <f>SUM(T47:T49)</f>
        <v>4</v>
      </c>
    </row>
    <row r="46" spans="1:24" ht="15" customHeight="1" x14ac:dyDescent="0.25">
      <c r="A46" s="107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</row>
    <row r="47" spans="1:24" ht="15" customHeight="1" x14ac:dyDescent="0.2">
      <c r="A47" s="153" t="s">
        <v>110</v>
      </c>
      <c r="B47" s="259">
        <v>2</v>
      </c>
      <c r="C47" s="259">
        <v>2</v>
      </c>
      <c r="D47" s="259">
        <v>0</v>
      </c>
      <c r="E47" s="259"/>
      <c r="F47" s="259">
        <v>0</v>
      </c>
      <c r="G47" s="259">
        <v>0</v>
      </c>
      <c r="H47" s="259">
        <v>0</v>
      </c>
      <c r="I47" s="259"/>
      <c r="J47" s="259">
        <v>0</v>
      </c>
      <c r="K47" s="259">
        <v>0</v>
      </c>
      <c r="L47" s="259">
        <v>0</v>
      </c>
      <c r="M47" s="259"/>
      <c r="N47" s="259">
        <v>2</v>
      </c>
      <c r="O47" s="259">
        <v>2</v>
      </c>
      <c r="P47" s="259">
        <v>0</v>
      </c>
      <c r="Q47" s="259"/>
      <c r="R47" s="259">
        <v>0</v>
      </c>
      <c r="S47" s="259">
        <v>0</v>
      </c>
      <c r="T47" s="259">
        <v>0</v>
      </c>
    </row>
    <row r="48" spans="1:24" ht="15" customHeight="1" x14ac:dyDescent="0.2">
      <c r="A48" s="164" t="s">
        <v>90</v>
      </c>
      <c r="B48" s="259">
        <v>6</v>
      </c>
      <c r="C48" s="259">
        <v>5</v>
      </c>
      <c r="D48" s="259">
        <v>1</v>
      </c>
      <c r="E48" s="259"/>
      <c r="F48" s="259">
        <v>0</v>
      </c>
      <c r="G48" s="259">
        <v>0</v>
      </c>
      <c r="H48" s="259">
        <v>0</v>
      </c>
      <c r="I48" s="259"/>
      <c r="J48" s="259">
        <v>5</v>
      </c>
      <c r="K48" s="259">
        <v>4</v>
      </c>
      <c r="L48" s="259">
        <v>1</v>
      </c>
      <c r="M48" s="259"/>
      <c r="N48" s="259">
        <v>1</v>
      </c>
      <c r="O48" s="259">
        <v>1</v>
      </c>
      <c r="P48" s="259">
        <v>0</v>
      </c>
      <c r="Q48" s="259"/>
      <c r="R48" s="259">
        <v>0</v>
      </c>
      <c r="S48" s="259">
        <v>0</v>
      </c>
      <c r="T48" s="259">
        <v>0</v>
      </c>
    </row>
    <row r="49" spans="1:20" ht="15" customHeight="1" x14ac:dyDescent="0.2">
      <c r="A49" s="107" t="s">
        <v>92</v>
      </c>
      <c r="B49" s="259">
        <v>26</v>
      </c>
      <c r="C49" s="259">
        <v>13</v>
      </c>
      <c r="D49" s="259">
        <v>13</v>
      </c>
      <c r="E49" s="259"/>
      <c r="F49" s="259">
        <v>0</v>
      </c>
      <c r="G49" s="259">
        <v>0</v>
      </c>
      <c r="H49" s="259">
        <v>0</v>
      </c>
      <c r="I49" s="259"/>
      <c r="J49" s="259">
        <v>9</v>
      </c>
      <c r="K49" s="259">
        <v>4</v>
      </c>
      <c r="L49" s="259">
        <v>5</v>
      </c>
      <c r="M49" s="259"/>
      <c r="N49" s="259">
        <v>8</v>
      </c>
      <c r="O49" s="259">
        <v>4</v>
      </c>
      <c r="P49" s="259">
        <v>4</v>
      </c>
      <c r="Q49" s="259"/>
      <c r="R49" s="259">
        <v>9</v>
      </c>
      <c r="S49" s="259">
        <v>5</v>
      </c>
      <c r="T49" s="259">
        <v>4</v>
      </c>
    </row>
    <row r="50" spans="1:20" ht="15" customHeight="1" x14ac:dyDescent="0.25">
      <c r="A50" s="139"/>
      <c r="B50" s="144"/>
      <c r="C50" s="144"/>
      <c r="D50" s="144"/>
      <c r="E50" s="144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</row>
    <row r="51" spans="1:20" ht="15" customHeight="1" x14ac:dyDescent="0.25">
      <c r="A51" s="399" t="s">
        <v>112</v>
      </c>
      <c r="B51" s="400"/>
      <c r="C51" s="400"/>
      <c r="D51" s="400"/>
      <c r="E51" s="400"/>
      <c r="F51" s="400"/>
      <c r="G51" s="400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</row>
    <row r="52" spans="1:20" ht="15" customHeight="1" x14ac:dyDescent="0.25">
      <c r="A52" s="139"/>
      <c r="B52" s="144"/>
      <c r="C52" s="144"/>
      <c r="D52" s="144"/>
      <c r="E52" s="144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</row>
    <row r="53" spans="1:20" ht="15" customHeight="1" x14ac:dyDescent="0.25">
      <c r="A53" s="169" t="s">
        <v>244</v>
      </c>
      <c r="B53" s="125">
        <f>+B45/(B45+B78+B12)*100</f>
        <v>12.977099236641221</v>
      </c>
      <c r="C53" s="125">
        <f>+C45/(C45+C78+C12)*100</f>
        <v>19.417475728155338</v>
      </c>
      <c r="D53" s="125">
        <f>+D45/(D45+D78+D12)*100</f>
        <v>8.8050314465408803</v>
      </c>
      <c r="E53" s="144"/>
      <c r="F53" s="125">
        <f>+F45/(F45+F78+F12)*100</f>
        <v>0</v>
      </c>
      <c r="G53" s="125">
        <f>+G45/(G45+G78+G12)*100</f>
        <v>0</v>
      </c>
      <c r="H53" s="125">
        <f>+H45/(H45+H78+H12)*100</f>
        <v>0</v>
      </c>
      <c r="I53" s="107"/>
      <c r="J53" s="125">
        <f>+J45/(J45+J78+J12)*100</f>
        <v>22.58064516129032</v>
      </c>
      <c r="K53" s="125">
        <f>+K45/(K45+K78+K12)*100</f>
        <v>28.571428571428569</v>
      </c>
      <c r="L53" s="125">
        <f>+L45/(L45+L78+L12)*100</f>
        <v>17.647058823529413</v>
      </c>
      <c r="M53" s="107"/>
      <c r="N53" s="125">
        <f>+N45/(N45+N78+N12)*100</f>
        <v>16.923076923076923</v>
      </c>
      <c r="O53" s="125">
        <f>+O45/(O45+O78+O12)*100</f>
        <v>33.333333333333329</v>
      </c>
      <c r="P53" s="125">
        <f>+P45/(P45+P78+P12)*100</f>
        <v>9.0909090909090917</v>
      </c>
      <c r="Q53" s="107"/>
      <c r="R53" s="125">
        <f>+R45/(R45+R78+R12)*100</f>
        <v>10</v>
      </c>
      <c r="S53" s="125">
        <f>+S45/(S45+S78+S12)*100</f>
        <v>12.820512820512819</v>
      </c>
      <c r="T53" s="125">
        <f>+T45/(T45+T78+T12)*100</f>
        <v>7.8431372549019605</v>
      </c>
    </row>
    <row r="54" spans="1:20" ht="15" customHeight="1" x14ac:dyDescent="0.25">
      <c r="A54" s="133"/>
      <c r="B54" s="144"/>
      <c r="C54" s="144"/>
      <c r="D54" s="144"/>
      <c r="E54" s="144"/>
      <c r="F54" s="144"/>
      <c r="G54" s="144"/>
      <c r="H54" s="144"/>
      <c r="I54" s="107"/>
      <c r="J54" s="144"/>
      <c r="K54" s="144"/>
      <c r="L54" s="144"/>
      <c r="M54" s="107"/>
      <c r="N54" s="144"/>
      <c r="O54" s="144"/>
      <c r="P54" s="144"/>
      <c r="Q54" s="107"/>
      <c r="R54" s="144"/>
      <c r="S54" s="144"/>
      <c r="T54" s="144"/>
    </row>
    <row r="55" spans="1:20" ht="15" customHeight="1" x14ac:dyDescent="0.25">
      <c r="A55" s="167" t="s">
        <v>110</v>
      </c>
      <c r="B55" s="125">
        <f t="shared" ref="B55:D57" si="14">+B47/(B47+B80+B14)*100</f>
        <v>3.7735849056603774</v>
      </c>
      <c r="C55" s="125">
        <f t="shared" si="14"/>
        <v>7.6923076923076925</v>
      </c>
      <c r="D55" s="125">
        <f t="shared" si="14"/>
        <v>0</v>
      </c>
      <c r="E55" s="144"/>
      <c r="F55" s="125">
        <f t="shared" ref="F55:H57" si="15">+F47/(F47+F80+F14)*100</f>
        <v>0</v>
      </c>
      <c r="G55" s="125">
        <f t="shared" si="15"/>
        <v>0</v>
      </c>
      <c r="H55" s="125">
        <f t="shared" si="15"/>
        <v>0</v>
      </c>
      <c r="I55" s="107"/>
      <c r="J55" s="125">
        <f t="shared" ref="J55:L57" si="16">+J47/(J47+J80+J14)*100</f>
        <v>0</v>
      </c>
      <c r="K55" s="125">
        <f t="shared" si="16"/>
        <v>0</v>
      </c>
      <c r="L55" s="125">
        <f t="shared" si="16"/>
        <v>0</v>
      </c>
      <c r="M55" s="107"/>
      <c r="N55" s="125">
        <f t="shared" ref="N55:P57" si="17">+N47/(N47+N80+N14)*100</f>
        <v>18.181818181818183</v>
      </c>
      <c r="O55" s="125">
        <f t="shared" si="17"/>
        <v>28.571428571428569</v>
      </c>
      <c r="P55" s="125">
        <f t="shared" si="17"/>
        <v>0</v>
      </c>
      <c r="Q55" s="107"/>
      <c r="R55" s="125">
        <f t="shared" ref="R55:T57" si="18">+R47/(R47+R80+R14)*100</f>
        <v>0</v>
      </c>
      <c r="S55" s="125">
        <f t="shared" si="18"/>
        <v>0</v>
      </c>
      <c r="T55" s="125">
        <f t="shared" si="18"/>
        <v>0</v>
      </c>
    </row>
    <row r="56" spans="1:20" ht="15" customHeight="1" x14ac:dyDescent="0.25">
      <c r="A56" s="168" t="s">
        <v>90</v>
      </c>
      <c r="B56" s="125">
        <f t="shared" si="14"/>
        <v>5.3097345132743365</v>
      </c>
      <c r="C56" s="125">
        <f t="shared" si="14"/>
        <v>11.363636363636363</v>
      </c>
      <c r="D56" s="125">
        <f t="shared" si="14"/>
        <v>1.4492753623188406</v>
      </c>
      <c r="E56" s="144"/>
      <c r="F56" s="125">
        <f t="shared" si="15"/>
        <v>0</v>
      </c>
      <c r="G56" s="125">
        <f t="shared" si="15"/>
        <v>0</v>
      </c>
      <c r="H56" s="125">
        <f t="shared" si="15"/>
        <v>0</v>
      </c>
      <c r="I56" s="107"/>
      <c r="J56" s="125">
        <f t="shared" si="16"/>
        <v>14.285714285714285</v>
      </c>
      <c r="K56" s="125">
        <f t="shared" si="16"/>
        <v>28.571428571428569</v>
      </c>
      <c r="L56" s="125">
        <f t="shared" si="16"/>
        <v>4.7619047619047619</v>
      </c>
      <c r="M56" s="107"/>
      <c r="N56" s="125">
        <f t="shared" si="17"/>
        <v>5</v>
      </c>
      <c r="O56" s="125">
        <f t="shared" si="17"/>
        <v>16.666666666666664</v>
      </c>
      <c r="P56" s="125">
        <f t="shared" si="17"/>
        <v>0</v>
      </c>
      <c r="Q56" s="107"/>
      <c r="R56" s="125">
        <f t="shared" si="18"/>
        <v>0</v>
      </c>
      <c r="S56" s="125">
        <f t="shared" si="18"/>
        <v>0</v>
      </c>
      <c r="T56" s="125">
        <f t="shared" si="18"/>
        <v>0</v>
      </c>
    </row>
    <row r="57" spans="1:20" ht="15" customHeight="1" thickBot="1" x14ac:dyDescent="0.3">
      <c r="A57" s="122" t="s">
        <v>92</v>
      </c>
      <c r="B57" s="131">
        <f t="shared" si="14"/>
        <v>27.083333333333332</v>
      </c>
      <c r="C57" s="131">
        <f t="shared" si="14"/>
        <v>39.393939393939391</v>
      </c>
      <c r="D57" s="131">
        <f t="shared" si="14"/>
        <v>20.634920634920633</v>
      </c>
      <c r="E57" s="166"/>
      <c r="F57" s="131">
        <f t="shared" si="15"/>
        <v>0</v>
      </c>
      <c r="G57" s="131">
        <f t="shared" si="15"/>
        <v>0</v>
      </c>
      <c r="H57" s="131">
        <f t="shared" si="15"/>
        <v>0</v>
      </c>
      <c r="I57" s="122"/>
      <c r="J57" s="131">
        <f t="shared" si="16"/>
        <v>60</v>
      </c>
      <c r="K57" s="131">
        <f t="shared" si="16"/>
        <v>50</v>
      </c>
      <c r="L57" s="131">
        <f t="shared" si="16"/>
        <v>71.428571428571431</v>
      </c>
      <c r="M57" s="122"/>
      <c r="N57" s="131">
        <f t="shared" si="17"/>
        <v>23.52941176470588</v>
      </c>
      <c r="O57" s="131">
        <f t="shared" si="17"/>
        <v>50</v>
      </c>
      <c r="P57" s="131">
        <f t="shared" si="17"/>
        <v>15.384615384615385</v>
      </c>
      <c r="Q57" s="122"/>
      <c r="R57" s="131">
        <f t="shared" si="18"/>
        <v>27.27272727272727</v>
      </c>
      <c r="S57" s="131">
        <f t="shared" si="18"/>
        <v>41.666666666666671</v>
      </c>
      <c r="T57" s="131">
        <f t="shared" si="18"/>
        <v>19.047619047619047</v>
      </c>
    </row>
    <row r="58" spans="1:20" ht="15" customHeight="1" x14ac:dyDescent="0.25">
      <c r="A58" s="397" t="s">
        <v>238</v>
      </c>
      <c r="B58" s="397"/>
      <c r="C58" s="397"/>
      <c r="D58" s="397"/>
      <c r="E58" s="397"/>
      <c r="F58" s="397"/>
      <c r="G58" s="397"/>
      <c r="H58" s="397"/>
      <c r="I58" s="397"/>
      <c r="J58" s="397"/>
      <c r="K58" s="397"/>
      <c r="L58" s="397"/>
      <c r="M58" s="397"/>
      <c r="N58" s="397"/>
      <c r="O58" s="397"/>
      <c r="P58" s="397"/>
      <c r="Q58" s="397"/>
      <c r="R58" s="397"/>
      <c r="S58" s="397"/>
      <c r="T58" s="397"/>
    </row>
    <row r="59" spans="1:20" ht="15" customHeight="1" x14ac:dyDescent="0.25">
      <c r="A59" s="398" t="s">
        <v>224</v>
      </c>
      <c r="B59" s="398"/>
      <c r="C59" s="398"/>
      <c r="D59" s="398"/>
      <c r="E59" s="398"/>
      <c r="F59" s="398"/>
      <c r="G59" s="398"/>
      <c r="H59" s="398"/>
      <c r="I59" s="398"/>
      <c r="J59" s="398"/>
      <c r="K59" s="398"/>
      <c r="L59" s="398"/>
      <c r="M59" s="398"/>
      <c r="N59" s="398"/>
      <c r="O59" s="398"/>
      <c r="P59" s="398"/>
      <c r="Q59" s="398"/>
      <c r="R59" s="398"/>
      <c r="S59" s="398"/>
      <c r="T59" s="398"/>
    </row>
    <row r="60" spans="1:20" ht="15" customHeight="1" x14ac:dyDescent="0.25">
      <c r="A60" s="146"/>
    </row>
    <row r="61" spans="1:20" ht="15" customHeight="1" x14ac:dyDescent="0.25">
      <c r="A61" s="146"/>
    </row>
    <row r="62" spans="1:20" ht="15" customHeight="1" x14ac:dyDescent="0.25">
      <c r="A62" s="146"/>
    </row>
    <row r="63" spans="1:20" ht="15" customHeight="1" x14ac:dyDescent="0.25">
      <c r="A63" s="146"/>
    </row>
    <row r="64" spans="1:20" ht="15" customHeight="1" x14ac:dyDescent="0.25">
      <c r="A64" s="146"/>
    </row>
    <row r="65" spans="1:24" ht="15" customHeight="1" x14ac:dyDescent="0.25">
      <c r="A65" s="146"/>
    </row>
    <row r="67" spans="1:24" ht="15" customHeight="1" x14ac:dyDescent="0.2">
      <c r="A67" s="390" t="s">
        <v>258</v>
      </c>
      <c r="B67" s="390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V67" s="29"/>
      <c r="W67" s="372" t="s">
        <v>317</v>
      </c>
      <c r="X67" s="372"/>
    </row>
    <row r="68" spans="1:24" ht="15" customHeight="1" x14ac:dyDescent="0.2">
      <c r="A68" s="384" t="s">
        <v>114</v>
      </c>
      <c r="B68" s="384"/>
      <c r="C68" s="384"/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V68" s="30"/>
      <c r="W68" s="372"/>
      <c r="X68" s="372"/>
    </row>
    <row r="69" spans="1:24" ht="15" customHeight="1" x14ac:dyDescent="0.25">
      <c r="A69" s="390" t="s">
        <v>255</v>
      </c>
      <c r="B69" s="390"/>
      <c r="C69" s="390"/>
      <c r="D69" s="390"/>
      <c r="E69" s="390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</row>
    <row r="70" spans="1:24" ht="15" customHeight="1" x14ac:dyDescent="0.25">
      <c r="A70" s="384" t="s">
        <v>246</v>
      </c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</row>
    <row r="71" spans="1:24" ht="15" customHeight="1" x14ac:dyDescent="0.25">
      <c r="A71" s="390" t="s">
        <v>232</v>
      </c>
      <c r="B71" s="390"/>
      <c r="C71" s="390"/>
      <c r="D71" s="390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</row>
    <row r="72" spans="1:24" ht="15" customHeight="1" x14ac:dyDescent="0.25">
      <c r="A72" s="384" t="s">
        <v>481</v>
      </c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</row>
    <row r="73" spans="1:24" ht="15" customHeight="1" thickBot="1" x14ac:dyDescent="0.3">
      <c r="A73" s="121"/>
      <c r="B73" s="143"/>
      <c r="C73" s="121"/>
      <c r="D73" s="121"/>
      <c r="E73" s="121"/>
      <c r="F73" s="122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</row>
    <row r="74" spans="1:24" ht="15" customHeight="1" x14ac:dyDescent="0.25">
      <c r="A74" s="391" t="s">
        <v>242</v>
      </c>
      <c r="B74" s="385" t="s">
        <v>19</v>
      </c>
      <c r="C74" s="385" t="s">
        <v>243</v>
      </c>
      <c r="D74" s="385"/>
      <c r="E74" s="108"/>
      <c r="F74" s="385" t="s">
        <v>64</v>
      </c>
      <c r="G74" s="385"/>
      <c r="H74" s="385"/>
      <c r="I74" s="108"/>
      <c r="J74" s="385" t="s">
        <v>65</v>
      </c>
      <c r="K74" s="385"/>
      <c r="L74" s="385"/>
      <c r="M74" s="108"/>
      <c r="N74" s="385" t="s">
        <v>66</v>
      </c>
      <c r="O74" s="385"/>
      <c r="P74" s="385"/>
      <c r="Q74" s="108"/>
      <c r="R74" s="385" t="s">
        <v>67</v>
      </c>
      <c r="S74" s="385"/>
      <c r="T74" s="385"/>
    </row>
    <row r="75" spans="1:24" ht="15" customHeight="1" thickBot="1" x14ac:dyDescent="0.3">
      <c r="A75" s="392"/>
      <c r="B75" s="109" t="s">
        <v>70</v>
      </c>
      <c r="C75" s="109" t="s">
        <v>71</v>
      </c>
      <c r="D75" s="109" t="s">
        <v>72</v>
      </c>
      <c r="E75" s="110"/>
      <c r="F75" s="109" t="s">
        <v>70</v>
      </c>
      <c r="G75" s="109" t="s">
        <v>71</v>
      </c>
      <c r="H75" s="109" t="s">
        <v>72</v>
      </c>
      <c r="I75" s="110"/>
      <c r="J75" s="109" t="s">
        <v>70</v>
      </c>
      <c r="K75" s="109" t="s">
        <v>71</v>
      </c>
      <c r="L75" s="109" t="s">
        <v>72</v>
      </c>
      <c r="M75" s="110"/>
      <c r="N75" s="109" t="s">
        <v>70</v>
      </c>
      <c r="O75" s="109" t="s">
        <v>71</v>
      </c>
      <c r="P75" s="109" t="s">
        <v>72</v>
      </c>
      <c r="Q75" s="110"/>
      <c r="R75" s="109" t="s">
        <v>70</v>
      </c>
      <c r="S75" s="109" t="s">
        <v>71</v>
      </c>
      <c r="T75" s="109" t="s">
        <v>72</v>
      </c>
    </row>
    <row r="76" spans="1:24" ht="15" customHeight="1" x14ac:dyDescent="0.25">
      <c r="A76" s="401" t="s">
        <v>11</v>
      </c>
      <c r="B76" s="402"/>
      <c r="C76" s="402"/>
      <c r="D76" s="402"/>
      <c r="E76" s="402"/>
      <c r="F76" s="402"/>
      <c r="G76" s="402"/>
      <c r="H76" s="402"/>
      <c r="I76" s="402"/>
      <c r="J76" s="402"/>
      <c r="K76" s="402"/>
      <c r="L76" s="402"/>
      <c r="M76" s="402"/>
      <c r="N76" s="402"/>
      <c r="O76" s="402"/>
      <c r="P76" s="402"/>
      <c r="Q76" s="402"/>
      <c r="R76" s="402"/>
      <c r="S76" s="402"/>
      <c r="T76" s="402"/>
    </row>
    <row r="77" spans="1:24" ht="15" customHeight="1" x14ac:dyDescent="0.25">
      <c r="A77" s="126"/>
      <c r="B77" s="112"/>
      <c r="C77" s="112"/>
      <c r="D77" s="112"/>
      <c r="E77" s="113"/>
      <c r="F77" s="112"/>
      <c r="G77" s="112"/>
      <c r="H77" s="112"/>
      <c r="I77" s="113"/>
      <c r="J77" s="112"/>
      <c r="K77" s="112"/>
      <c r="L77" s="112"/>
      <c r="M77" s="113"/>
      <c r="N77" s="112"/>
      <c r="O77" s="112"/>
      <c r="P77" s="112"/>
      <c r="Q77" s="113"/>
      <c r="R77" s="112"/>
      <c r="S77" s="112"/>
      <c r="T77" s="112"/>
    </row>
    <row r="78" spans="1:24" ht="15" customHeight="1" x14ac:dyDescent="0.25">
      <c r="A78" s="150" t="s">
        <v>244</v>
      </c>
      <c r="B78" s="144">
        <f>SUM(B80:B82)</f>
        <v>0</v>
      </c>
      <c r="C78" s="144">
        <f>SUM(C80:C82)</f>
        <v>0</v>
      </c>
      <c r="D78" s="144">
        <f>SUM(D80:D82)</f>
        <v>0</v>
      </c>
      <c r="E78" s="144"/>
      <c r="F78" s="144">
        <f>SUM(F80:F82)</f>
        <v>0</v>
      </c>
      <c r="G78" s="144">
        <f>SUM(G80:G82)</f>
        <v>0</v>
      </c>
      <c r="H78" s="144">
        <f>SUM(H80:H82)</f>
        <v>0</v>
      </c>
      <c r="I78" s="144"/>
      <c r="J78" s="144">
        <f>SUM(J80:J82)</f>
        <v>0</v>
      </c>
      <c r="K78" s="144">
        <f>SUM(K80:K82)</f>
        <v>0</v>
      </c>
      <c r="L78" s="144">
        <f>SUM(L80:L82)</f>
        <v>0</v>
      </c>
      <c r="M78" s="144"/>
      <c r="N78" s="144">
        <f>SUM(N80:N82)</f>
        <v>0</v>
      </c>
      <c r="O78" s="144">
        <f>SUM(O80:O82)</f>
        <v>0</v>
      </c>
      <c r="P78" s="144">
        <f>SUM(P80:P82)</f>
        <v>0</v>
      </c>
      <c r="Q78" s="144"/>
      <c r="R78" s="144">
        <f>SUM(R80:R82)</f>
        <v>0</v>
      </c>
      <c r="S78" s="144">
        <f>SUM(S80:S82)</f>
        <v>0</v>
      </c>
      <c r="T78" s="144">
        <f>SUM(T80:T82)</f>
        <v>0</v>
      </c>
    </row>
    <row r="79" spans="1:24" ht="15" customHeight="1" x14ac:dyDescent="0.25">
      <c r="A79" s="107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</row>
    <row r="80" spans="1:24" ht="15" customHeight="1" x14ac:dyDescent="0.25">
      <c r="A80" s="153" t="s">
        <v>110</v>
      </c>
      <c r="B80" s="118">
        <v>0</v>
      </c>
      <c r="C80" s="118">
        <v>0</v>
      </c>
      <c r="D80" s="118">
        <v>0</v>
      </c>
      <c r="E80" s="118"/>
      <c r="F80" s="118">
        <v>0</v>
      </c>
      <c r="G80" s="118">
        <v>0</v>
      </c>
      <c r="H80" s="118">
        <v>0</v>
      </c>
      <c r="I80" s="118"/>
      <c r="J80" s="118">
        <v>0</v>
      </c>
      <c r="K80" s="118">
        <v>0</v>
      </c>
      <c r="L80" s="118">
        <v>0</v>
      </c>
      <c r="M80" s="118"/>
      <c r="N80" s="118">
        <v>0</v>
      </c>
      <c r="O80" s="118">
        <v>0</v>
      </c>
      <c r="P80" s="118">
        <v>0</v>
      </c>
      <c r="Q80" s="118"/>
      <c r="R80" s="118">
        <v>0</v>
      </c>
      <c r="S80" s="118">
        <v>0</v>
      </c>
      <c r="T80" s="118">
        <v>0</v>
      </c>
    </row>
    <row r="81" spans="1:20" ht="15" customHeight="1" x14ac:dyDescent="0.25">
      <c r="A81" s="164" t="s">
        <v>90</v>
      </c>
      <c r="B81" s="118">
        <v>0</v>
      </c>
      <c r="C81" s="118">
        <v>0</v>
      </c>
      <c r="D81" s="118">
        <v>0</v>
      </c>
      <c r="E81" s="118"/>
      <c r="F81" s="118">
        <v>0</v>
      </c>
      <c r="G81" s="118">
        <v>0</v>
      </c>
      <c r="H81" s="118">
        <v>0</v>
      </c>
      <c r="I81" s="118"/>
      <c r="J81" s="118">
        <v>0</v>
      </c>
      <c r="K81" s="118">
        <v>0</v>
      </c>
      <c r="L81" s="118">
        <v>0</v>
      </c>
      <c r="M81" s="118"/>
      <c r="N81" s="118">
        <v>0</v>
      </c>
      <c r="O81" s="118">
        <v>0</v>
      </c>
      <c r="P81" s="118">
        <v>0</v>
      </c>
      <c r="Q81" s="118"/>
      <c r="R81" s="118">
        <v>0</v>
      </c>
      <c r="S81" s="118">
        <v>0</v>
      </c>
      <c r="T81" s="118">
        <v>0</v>
      </c>
    </row>
    <row r="82" spans="1:20" ht="15" customHeight="1" x14ac:dyDescent="0.25">
      <c r="A82" s="107" t="s">
        <v>92</v>
      </c>
      <c r="B82" s="118">
        <v>0</v>
      </c>
      <c r="C82" s="118">
        <v>0</v>
      </c>
      <c r="D82" s="118">
        <v>0</v>
      </c>
      <c r="E82" s="118"/>
      <c r="F82" s="118">
        <v>0</v>
      </c>
      <c r="G82" s="118">
        <v>0</v>
      </c>
      <c r="H82" s="118">
        <v>0</v>
      </c>
      <c r="I82" s="118"/>
      <c r="J82" s="118">
        <v>0</v>
      </c>
      <c r="K82" s="118">
        <v>0</v>
      </c>
      <c r="L82" s="118">
        <v>0</v>
      </c>
      <c r="M82" s="118"/>
      <c r="N82" s="118">
        <v>0</v>
      </c>
      <c r="O82" s="118">
        <v>0</v>
      </c>
      <c r="P82" s="118">
        <v>0</v>
      </c>
      <c r="Q82" s="118"/>
      <c r="R82" s="118">
        <v>0</v>
      </c>
      <c r="S82" s="118">
        <v>0</v>
      </c>
      <c r="T82" s="118">
        <v>0</v>
      </c>
    </row>
    <row r="83" spans="1:20" ht="15" customHeight="1" x14ac:dyDescent="0.25">
      <c r="A83" s="139"/>
      <c r="B83" s="144"/>
      <c r="C83" s="144"/>
      <c r="D83" s="144"/>
      <c r="E83" s="144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</row>
    <row r="84" spans="1:20" ht="15" customHeight="1" x14ac:dyDescent="0.25">
      <c r="A84" s="399" t="s">
        <v>112</v>
      </c>
      <c r="B84" s="400"/>
      <c r="C84" s="400"/>
      <c r="D84" s="400"/>
      <c r="E84" s="400"/>
      <c r="F84" s="400"/>
      <c r="G84" s="400"/>
      <c r="H84" s="400"/>
      <c r="I84" s="400"/>
      <c r="J84" s="400"/>
      <c r="K84" s="400"/>
      <c r="L84" s="400"/>
      <c r="M84" s="400"/>
      <c r="N84" s="400"/>
      <c r="O84" s="400"/>
      <c r="P84" s="400"/>
      <c r="Q84" s="400"/>
      <c r="R84" s="400"/>
      <c r="S84" s="400"/>
      <c r="T84" s="400"/>
    </row>
    <row r="85" spans="1:20" ht="15" customHeight="1" x14ac:dyDescent="0.25">
      <c r="A85" s="139"/>
      <c r="B85" s="144"/>
      <c r="C85" s="144"/>
      <c r="D85" s="144"/>
      <c r="E85" s="144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</row>
    <row r="86" spans="1:20" ht="15" customHeight="1" x14ac:dyDescent="0.25">
      <c r="A86" s="150" t="s">
        <v>244</v>
      </c>
      <c r="B86" s="125">
        <f>+B78/(B78+B12+B45)*100</f>
        <v>0</v>
      </c>
      <c r="C86" s="125">
        <f>+C78/(C78+C12+C45)*100</f>
        <v>0</v>
      </c>
      <c r="D86" s="125">
        <f>+D78/(D78+D12+D45)*100</f>
        <v>0</v>
      </c>
      <c r="E86" s="144"/>
      <c r="F86" s="125">
        <f>+F78/(F78+F12+F45)*100</f>
        <v>0</v>
      </c>
      <c r="G86" s="125">
        <f>+G78/(G78+G12+G45)*100</f>
        <v>0</v>
      </c>
      <c r="H86" s="125">
        <f>+H78/(H78+H12+H45)*100</f>
        <v>0</v>
      </c>
      <c r="I86" s="107"/>
      <c r="J86" s="125">
        <f>+J78/(J78+J12+J45)*100</f>
        <v>0</v>
      </c>
      <c r="K86" s="125">
        <f>+K78/(K78+K12+K45)*100</f>
        <v>0</v>
      </c>
      <c r="L86" s="125">
        <f>+L78/(L78+L12+L45)*100</f>
        <v>0</v>
      </c>
      <c r="M86" s="107"/>
      <c r="N86" s="125">
        <f>+N78/(N78+N12+N45)*100</f>
        <v>0</v>
      </c>
      <c r="O86" s="125">
        <f>+O78/(O78+O12+O45)*100</f>
        <v>0</v>
      </c>
      <c r="P86" s="125">
        <f>+P78/(P78+P12+P45)*100</f>
        <v>0</v>
      </c>
      <c r="Q86" s="107"/>
      <c r="R86" s="125">
        <f>+R78/(R78+R12+R45)*100</f>
        <v>0</v>
      </c>
      <c r="S86" s="125">
        <f>+S78/(S78+S12+S45)*100</f>
        <v>0</v>
      </c>
      <c r="T86" s="125">
        <f>+T78/(T78+T12+T45)*100</f>
        <v>0</v>
      </c>
    </row>
    <row r="87" spans="1:20" ht="15" customHeight="1" x14ac:dyDescent="0.25">
      <c r="A87" s="107"/>
      <c r="B87" s="144"/>
      <c r="C87" s="144"/>
      <c r="D87" s="144"/>
      <c r="E87" s="144"/>
      <c r="F87" s="144"/>
      <c r="G87" s="144"/>
      <c r="H87" s="144"/>
      <c r="I87" s="107"/>
      <c r="J87" s="144"/>
      <c r="K87" s="144"/>
      <c r="L87" s="144"/>
      <c r="M87" s="107"/>
      <c r="N87" s="144"/>
      <c r="O87" s="144"/>
      <c r="P87" s="144"/>
      <c r="Q87" s="107"/>
      <c r="R87" s="144"/>
      <c r="S87" s="144"/>
      <c r="T87" s="144"/>
    </row>
    <row r="88" spans="1:20" ht="15" customHeight="1" x14ac:dyDescent="0.25">
      <c r="A88" s="153" t="s">
        <v>110</v>
      </c>
      <c r="B88" s="125">
        <f t="shared" ref="B88:D90" si="19">+B80/(B80+B14+B47)*100</f>
        <v>0</v>
      </c>
      <c r="C88" s="125">
        <f t="shared" si="19"/>
        <v>0</v>
      </c>
      <c r="D88" s="125">
        <f t="shared" si="19"/>
        <v>0</v>
      </c>
      <c r="E88" s="144"/>
      <c r="F88" s="125">
        <f t="shared" ref="F88:H90" si="20">+F80/(F80+F14+F47)*100</f>
        <v>0</v>
      </c>
      <c r="G88" s="125">
        <f t="shared" si="20"/>
        <v>0</v>
      </c>
      <c r="H88" s="125">
        <f t="shared" si="20"/>
        <v>0</v>
      </c>
      <c r="I88" s="107"/>
      <c r="J88" s="125">
        <f t="shared" ref="J88:L90" si="21">+J80/(J80+J14+J47)*100</f>
        <v>0</v>
      </c>
      <c r="K88" s="125">
        <f t="shared" si="21"/>
        <v>0</v>
      </c>
      <c r="L88" s="125">
        <f t="shared" si="21"/>
        <v>0</v>
      </c>
      <c r="M88" s="107"/>
      <c r="N88" s="125">
        <f t="shared" ref="N88:P90" si="22">+N80/(N80+N14+N47)*100</f>
        <v>0</v>
      </c>
      <c r="O88" s="125">
        <f t="shared" si="22"/>
        <v>0</v>
      </c>
      <c r="P88" s="125">
        <f t="shared" si="22"/>
        <v>0</v>
      </c>
      <c r="Q88" s="107"/>
      <c r="R88" s="125">
        <f t="shared" ref="R88:T90" si="23">+R80/(R80+R14+R47)*100</f>
        <v>0</v>
      </c>
      <c r="S88" s="125">
        <f t="shared" si="23"/>
        <v>0</v>
      </c>
      <c r="T88" s="125">
        <f t="shared" si="23"/>
        <v>0</v>
      </c>
    </row>
    <row r="89" spans="1:20" ht="15" customHeight="1" x14ac:dyDescent="0.25">
      <c r="A89" s="164" t="s">
        <v>90</v>
      </c>
      <c r="B89" s="125">
        <f t="shared" si="19"/>
        <v>0</v>
      </c>
      <c r="C89" s="125">
        <f t="shared" si="19"/>
        <v>0</v>
      </c>
      <c r="D89" s="125">
        <f t="shared" si="19"/>
        <v>0</v>
      </c>
      <c r="E89" s="144"/>
      <c r="F89" s="125">
        <f t="shared" si="20"/>
        <v>0</v>
      </c>
      <c r="G89" s="125">
        <f t="shared" si="20"/>
        <v>0</v>
      </c>
      <c r="H89" s="125">
        <f t="shared" si="20"/>
        <v>0</v>
      </c>
      <c r="I89" s="107"/>
      <c r="J89" s="125">
        <f t="shared" si="21"/>
        <v>0</v>
      </c>
      <c r="K89" s="125">
        <f t="shared" si="21"/>
        <v>0</v>
      </c>
      <c r="L89" s="125">
        <f t="shared" si="21"/>
        <v>0</v>
      </c>
      <c r="M89" s="107"/>
      <c r="N89" s="125">
        <f t="shared" si="22"/>
        <v>0</v>
      </c>
      <c r="O89" s="125">
        <f t="shared" si="22"/>
        <v>0</v>
      </c>
      <c r="P89" s="125">
        <f t="shared" si="22"/>
        <v>0</v>
      </c>
      <c r="Q89" s="107"/>
      <c r="R89" s="125">
        <f t="shared" si="23"/>
        <v>0</v>
      </c>
      <c r="S89" s="125">
        <f t="shared" si="23"/>
        <v>0</v>
      </c>
      <c r="T89" s="125">
        <f t="shared" si="23"/>
        <v>0</v>
      </c>
    </row>
    <row r="90" spans="1:20" ht="15" customHeight="1" thickBot="1" x14ac:dyDescent="0.3">
      <c r="A90" s="122" t="s">
        <v>92</v>
      </c>
      <c r="B90" s="131">
        <f t="shared" si="19"/>
        <v>0</v>
      </c>
      <c r="C90" s="131">
        <f t="shared" si="19"/>
        <v>0</v>
      </c>
      <c r="D90" s="131">
        <f t="shared" si="19"/>
        <v>0</v>
      </c>
      <c r="E90" s="166"/>
      <c r="F90" s="131">
        <f t="shared" si="20"/>
        <v>0</v>
      </c>
      <c r="G90" s="131">
        <f t="shared" si="20"/>
        <v>0</v>
      </c>
      <c r="H90" s="131">
        <f t="shared" si="20"/>
        <v>0</v>
      </c>
      <c r="I90" s="122"/>
      <c r="J90" s="131">
        <f t="shared" si="21"/>
        <v>0</v>
      </c>
      <c r="K90" s="131">
        <f t="shared" si="21"/>
        <v>0</v>
      </c>
      <c r="L90" s="131">
        <f t="shared" si="21"/>
        <v>0</v>
      </c>
      <c r="M90" s="122"/>
      <c r="N90" s="131">
        <f t="shared" si="22"/>
        <v>0</v>
      </c>
      <c r="O90" s="131">
        <f t="shared" si="22"/>
        <v>0</v>
      </c>
      <c r="P90" s="131">
        <f t="shared" si="22"/>
        <v>0</v>
      </c>
      <c r="Q90" s="122"/>
      <c r="R90" s="131">
        <f t="shared" si="23"/>
        <v>0</v>
      </c>
      <c r="S90" s="131">
        <f t="shared" si="23"/>
        <v>0</v>
      </c>
      <c r="T90" s="131">
        <f t="shared" si="23"/>
        <v>0</v>
      </c>
    </row>
    <row r="91" spans="1:20" ht="15" customHeight="1" x14ac:dyDescent="0.25">
      <c r="A91" s="397" t="s">
        <v>238</v>
      </c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  <c r="O91" s="397"/>
      <c r="P91" s="397"/>
      <c r="Q91" s="397"/>
      <c r="R91" s="397"/>
      <c r="S91" s="397"/>
      <c r="T91" s="397"/>
    </row>
    <row r="92" spans="1:20" ht="15" customHeight="1" x14ac:dyDescent="0.25">
      <c r="A92" s="398" t="s">
        <v>224</v>
      </c>
      <c r="B92" s="398"/>
      <c r="C92" s="398"/>
      <c r="D92" s="398"/>
      <c r="E92" s="398"/>
      <c r="F92" s="398"/>
      <c r="G92" s="398"/>
      <c r="H92" s="398"/>
      <c r="I92" s="398"/>
      <c r="J92" s="398"/>
      <c r="K92" s="398"/>
      <c r="L92" s="398"/>
      <c r="M92" s="398"/>
      <c r="N92" s="398"/>
      <c r="O92" s="398"/>
      <c r="P92" s="398"/>
      <c r="Q92" s="398"/>
      <c r="R92" s="398"/>
      <c r="S92" s="398"/>
      <c r="T92" s="398"/>
    </row>
  </sheetData>
  <mergeCells count="51">
    <mergeCell ref="A39:T39"/>
    <mergeCell ref="A43:T43"/>
    <mergeCell ref="A51:T51"/>
    <mergeCell ref="A67:T67"/>
    <mergeCell ref="A68:T68"/>
    <mergeCell ref="J74:L74"/>
    <mergeCell ref="A91:T91"/>
    <mergeCell ref="A92:T92"/>
    <mergeCell ref="A58:T58"/>
    <mergeCell ref="A59:T59"/>
    <mergeCell ref="A84:T84"/>
    <mergeCell ref="A69:T69"/>
    <mergeCell ref="A70:T70"/>
    <mergeCell ref="A71:T71"/>
    <mergeCell ref="A72:T72"/>
    <mergeCell ref="A76:T76"/>
    <mergeCell ref="A74:A75"/>
    <mergeCell ref="B74:D74"/>
    <mergeCell ref="F74:H74"/>
    <mergeCell ref="N8:P8"/>
    <mergeCell ref="R8:T8"/>
    <mergeCell ref="A41:A42"/>
    <mergeCell ref="B41:D41"/>
    <mergeCell ref="F41:H41"/>
    <mergeCell ref="J41:L41"/>
    <mergeCell ref="N41:P41"/>
    <mergeCell ref="R41:T41"/>
    <mergeCell ref="A25:T25"/>
    <mergeCell ref="A26:T26"/>
    <mergeCell ref="A37:T37"/>
    <mergeCell ref="A10:T10"/>
    <mergeCell ref="B8:D8"/>
    <mergeCell ref="F8:H8"/>
    <mergeCell ref="J8:L8"/>
    <mergeCell ref="A38:T38"/>
    <mergeCell ref="W1:X2"/>
    <mergeCell ref="W34:X35"/>
    <mergeCell ref="W67:X68"/>
    <mergeCell ref="N74:P74"/>
    <mergeCell ref="R74:T74"/>
    <mergeCell ref="A1:T1"/>
    <mergeCell ref="A2:T2"/>
    <mergeCell ref="A3:T3"/>
    <mergeCell ref="A4:T4"/>
    <mergeCell ref="A5:T5"/>
    <mergeCell ref="A6:T6"/>
    <mergeCell ref="A18:T18"/>
    <mergeCell ref="A34:T34"/>
    <mergeCell ref="A35:T35"/>
    <mergeCell ref="A36:T36"/>
    <mergeCell ref="A8:A9"/>
  </mergeCells>
  <hyperlinks>
    <hyperlink ref="W1" r:id="rId1" location="INDICE!A1"/>
    <hyperlink ref="W1:X2" location="INDICE!A1" display="INDICE"/>
    <hyperlink ref="W34" r:id="rId2" location="INDICE!A1"/>
    <hyperlink ref="W34:X35" location="INDICE!A1" display="INDICE"/>
    <hyperlink ref="W67" r:id="rId3" location="INDICE!A1"/>
    <hyperlink ref="W67:X68" location="INDICE!A1" display="INDICE"/>
  </hyperlinks>
  <printOptions horizontalCentered="1"/>
  <pageMargins left="0.94488188976377963" right="0.98425196850393704" top="0.59055118110236227" bottom="0.98425196850393704" header="0" footer="0"/>
  <pageSetup scale="95" orientation="landscape" r:id="rId4"/>
  <headerFooter alignWithMargins="0"/>
  <rowBreaks count="2" manualBreakCount="2">
    <brk id="33" max="16383" man="1"/>
    <brk id="6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136"/>
  <sheetViews>
    <sheetView zoomScaleNormal="100" zoomScaleSheetLayoutView="50" workbookViewId="0">
      <selection activeCell="AD1" sqref="AD1:AE2"/>
    </sheetView>
  </sheetViews>
  <sheetFormatPr baseColWidth="10" defaultRowHeight="15" customHeight="1" x14ac:dyDescent="0.2"/>
  <cols>
    <col min="1" max="1" width="14.140625" style="107" customWidth="1"/>
    <col min="2" max="4" width="7.42578125" style="107" customWidth="1"/>
    <col min="5" max="5" width="1.7109375" style="107" customWidth="1"/>
    <col min="6" max="8" width="6.42578125" style="107" customWidth="1"/>
    <col min="9" max="9" width="1.7109375" style="107" customWidth="1"/>
    <col min="10" max="12" width="6.42578125" style="107" customWidth="1"/>
    <col min="13" max="13" width="1.7109375" style="107" customWidth="1"/>
    <col min="14" max="16" width="6.42578125" style="107" customWidth="1"/>
    <col min="17" max="17" width="1.7109375" style="107" customWidth="1"/>
    <col min="18" max="20" width="6.42578125" style="107" customWidth="1"/>
    <col min="21" max="21" width="1.7109375" style="107" customWidth="1"/>
    <col min="22" max="24" width="6.42578125" style="107" customWidth="1"/>
    <col min="25" max="25" width="1.7109375" style="107" customWidth="1"/>
    <col min="26" max="26" width="6.42578125" style="107" customWidth="1"/>
    <col min="27" max="28" width="5.425781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90" t="s">
        <v>259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29"/>
      <c r="AD1" s="372" t="s">
        <v>317</v>
      </c>
      <c r="AE1" s="372"/>
      <c r="AF1" s="41"/>
      <c r="AG1" s="170"/>
    </row>
    <row r="2" spans="1:33" s="162" customFormat="1" ht="15" customHeight="1" x14ac:dyDescent="0.2">
      <c r="A2" s="384" t="s">
        <v>115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0"/>
      <c r="AD2" s="372"/>
      <c r="AE2" s="372"/>
      <c r="AF2" s="41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70"/>
      <c r="AF3" s="170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223"/>
      <c r="C9" s="223"/>
      <c r="D9" s="223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382412</v>
      </c>
      <c r="C10" s="151">
        <f t="shared" si="0"/>
        <v>189457</v>
      </c>
      <c r="D10" s="151">
        <f t="shared" si="0"/>
        <v>192955</v>
      </c>
      <c r="E10" s="151"/>
      <c r="F10" s="151">
        <f t="shared" ref="F10:H12" si="1">+F16+F22</f>
        <v>81125</v>
      </c>
      <c r="G10" s="151">
        <f t="shared" si="1"/>
        <v>41968</v>
      </c>
      <c r="H10" s="151">
        <f t="shared" si="1"/>
        <v>39157</v>
      </c>
      <c r="I10" s="151"/>
      <c r="J10" s="151">
        <f t="shared" ref="J10:L12" si="2">+J16+J22</f>
        <v>73923</v>
      </c>
      <c r="K10" s="151">
        <f t="shared" si="2"/>
        <v>37476</v>
      </c>
      <c r="L10" s="151">
        <f t="shared" si="2"/>
        <v>36447</v>
      </c>
      <c r="M10" s="151"/>
      <c r="N10" s="151">
        <f t="shared" ref="N10:P12" si="3">+N16+N22</f>
        <v>70490</v>
      </c>
      <c r="O10" s="151">
        <f t="shared" si="3"/>
        <v>35251</v>
      </c>
      <c r="P10" s="151">
        <f t="shared" si="3"/>
        <v>35239</v>
      </c>
      <c r="Q10" s="151"/>
      <c r="R10" s="151">
        <f t="shared" ref="R10:T12" si="4">+R16+R22</f>
        <v>78006</v>
      </c>
      <c r="S10" s="151">
        <f t="shared" si="4"/>
        <v>37776</v>
      </c>
      <c r="T10" s="151">
        <f t="shared" si="4"/>
        <v>40230</v>
      </c>
      <c r="U10" s="151"/>
      <c r="V10" s="151">
        <f t="shared" ref="V10:X12" si="5">+V16+V22</f>
        <v>61515</v>
      </c>
      <c r="W10" s="151">
        <f t="shared" si="5"/>
        <v>29090</v>
      </c>
      <c r="X10" s="151">
        <f t="shared" si="5"/>
        <v>32425</v>
      </c>
      <c r="Y10" s="151"/>
      <c r="Z10" s="151">
        <f t="shared" ref="Z10:AB12" si="6">+Z16+Z22</f>
        <v>17353</v>
      </c>
      <c r="AA10" s="151">
        <f t="shared" si="6"/>
        <v>7896</v>
      </c>
      <c r="AB10" s="151">
        <f t="shared" si="6"/>
        <v>9457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344143</v>
      </c>
      <c r="C11" s="114">
        <f t="shared" si="0"/>
        <v>170041</v>
      </c>
      <c r="D11" s="114">
        <f t="shared" si="0"/>
        <v>174102</v>
      </c>
      <c r="E11" s="114"/>
      <c r="F11" s="114">
        <f t="shared" si="1"/>
        <v>73224</v>
      </c>
      <c r="G11" s="114">
        <f t="shared" si="1"/>
        <v>37958</v>
      </c>
      <c r="H11" s="114">
        <f t="shared" si="1"/>
        <v>35266</v>
      </c>
      <c r="I11" s="114"/>
      <c r="J11" s="114">
        <f t="shared" si="2"/>
        <v>66200</v>
      </c>
      <c r="K11" s="114">
        <f t="shared" si="2"/>
        <v>33530</v>
      </c>
      <c r="L11" s="114">
        <f t="shared" si="2"/>
        <v>32670</v>
      </c>
      <c r="M11" s="114"/>
      <c r="N11" s="114">
        <f t="shared" si="3"/>
        <v>62903</v>
      </c>
      <c r="O11" s="114">
        <f t="shared" si="3"/>
        <v>31440</v>
      </c>
      <c r="P11" s="114">
        <f t="shared" si="3"/>
        <v>31463</v>
      </c>
      <c r="Q11" s="114"/>
      <c r="R11" s="114">
        <f t="shared" si="4"/>
        <v>70662</v>
      </c>
      <c r="S11" s="114">
        <f t="shared" si="4"/>
        <v>34035</v>
      </c>
      <c r="T11" s="114">
        <f t="shared" si="4"/>
        <v>36627</v>
      </c>
      <c r="U11" s="114"/>
      <c r="V11" s="114">
        <f t="shared" si="5"/>
        <v>54606</v>
      </c>
      <c r="W11" s="114">
        <f t="shared" si="5"/>
        <v>25636</v>
      </c>
      <c r="X11" s="114">
        <f t="shared" si="5"/>
        <v>28970</v>
      </c>
      <c r="Y11" s="114"/>
      <c r="Z11" s="114">
        <f t="shared" si="6"/>
        <v>16548</v>
      </c>
      <c r="AA11" s="114">
        <f t="shared" si="6"/>
        <v>7442</v>
      </c>
      <c r="AB11" s="114">
        <f t="shared" si="6"/>
        <v>9106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26377</v>
      </c>
      <c r="C12" s="114">
        <f>+C18+C24</f>
        <v>13485</v>
      </c>
      <c r="D12" s="114">
        <f>+D18+D24</f>
        <v>12892</v>
      </c>
      <c r="E12" s="114"/>
      <c r="F12" s="114">
        <f t="shared" si="1"/>
        <v>5511</v>
      </c>
      <c r="G12" s="114">
        <f t="shared" si="1"/>
        <v>2776</v>
      </c>
      <c r="H12" s="114">
        <f t="shared" si="1"/>
        <v>2735</v>
      </c>
      <c r="I12" s="114"/>
      <c r="J12" s="114">
        <f t="shared" si="2"/>
        <v>5463</v>
      </c>
      <c r="K12" s="114">
        <f t="shared" si="2"/>
        <v>2818</v>
      </c>
      <c r="L12" s="114">
        <f t="shared" si="2"/>
        <v>2645</v>
      </c>
      <c r="M12" s="114"/>
      <c r="N12" s="114">
        <f t="shared" si="3"/>
        <v>5471</v>
      </c>
      <c r="O12" s="114">
        <f t="shared" si="3"/>
        <v>2784</v>
      </c>
      <c r="P12" s="114">
        <f t="shared" si="3"/>
        <v>2687</v>
      </c>
      <c r="Q12" s="114"/>
      <c r="R12" s="114">
        <f t="shared" si="4"/>
        <v>4953</v>
      </c>
      <c r="S12" s="114">
        <f t="shared" si="4"/>
        <v>2532</v>
      </c>
      <c r="T12" s="114">
        <f t="shared" si="4"/>
        <v>2421</v>
      </c>
      <c r="U12" s="114"/>
      <c r="V12" s="114">
        <f t="shared" si="5"/>
        <v>4748</v>
      </c>
      <c r="W12" s="114">
        <f t="shared" si="5"/>
        <v>2449</v>
      </c>
      <c r="X12" s="114">
        <f t="shared" si="5"/>
        <v>2299</v>
      </c>
      <c r="Y12" s="114"/>
      <c r="Z12" s="114">
        <f t="shared" si="6"/>
        <v>231</v>
      </c>
      <c r="AA12" s="114">
        <f t="shared" si="6"/>
        <v>126</v>
      </c>
      <c r="AB12" s="114">
        <f t="shared" si="6"/>
        <v>105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11892</v>
      </c>
      <c r="C13" s="114">
        <f>+C19</f>
        <v>5931</v>
      </c>
      <c r="D13" s="114">
        <f>+D19</f>
        <v>5961</v>
      </c>
      <c r="E13" s="114"/>
      <c r="F13" s="114">
        <f>+F19</f>
        <v>2390</v>
      </c>
      <c r="G13" s="114">
        <f>+G19</f>
        <v>1234</v>
      </c>
      <c r="H13" s="114">
        <f>+H19</f>
        <v>1156</v>
      </c>
      <c r="I13" s="114"/>
      <c r="J13" s="114">
        <f>+J19</f>
        <v>2260</v>
      </c>
      <c r="K13" s="114">
        <f>+K19</f>
        <v>1128</v>
      </c>
      <c r="L13" s="114">
        <f>+L19</f>
        <v>1132</v>
      </c>
      <c r="M13" s="114"/>
      <c r="N13" s="114">
        <f>+N19</f>
        <v>2116</v>
      </c>
      <c r="O13" s="114">
        <f>+O19</f>
        <v>1027</v>
      </c>
      <c r="P13" s="114">
        <f>+P19</f>
        <v>1089</v>
      </c>
      <c r="Q13" s="114"/>
      <c r="R13" s="114">
        <f>+R19</f>
        <v>2391</v>
      </c>
      <c r="S13" s="114">
        <f>+S19</f>
        <v>1209</v>
      </c>
      <c r="T13" s="114">
        <f>+T19</f>
        <v>1182</v>
      </c>
      <c r="U13" s="114"/>
      <c r="V13" s="114">
        <f>+V19</f>
        <v>2161</v>
      </c>
      <c r="W13" s="114">
        <f>+W19</f>
        <v>1005</v>
      </c>
      <c r="X13" s="114">
        <f>+X19</f>
        <v>1156</v>
      </c>
      <c r="Y13" s="114"/>
      <c r="Z13" s="114">
        <f>+Z19</f>
        <v>574</v>
      </c>
      <c r="AA13" s="114">
        <f>+AA19</f>
        <v>328</v>
      </c>
      <c r="AB13" s="114">
        <f>+AB19</f>
        <v>246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0">
        <v>289082</v>
      </c>
      <c r="C16" s="260">
        <v>142876</v>
      </c>
      <c r="D16" s="260">
        <v>146206</v>
      </c>
      <c r="E16" s="260"/>
      <c r="F16" s="260">
        <v>60535</v>
      </c>
      <c r="G16" s="260">
        <v>31288</v>
      </c>
      <c r="H16" s="260">
        <v>29247</v>
      </c>
      <c r="I16" s="260"/>
      <c r="J16" s="260">
        <v>55474</v>
      </c>
      <c r="K16" s="260">
        <v>28151</v>
      </c>
      <c r="L16" s="260">
        <v>27323</v>
      </c>
      <c r="M16" s="260"/>
      <c r="N16" s="260">
        <v>53429</v>
      </c>
      <c r="O16" s="260">
        <v>26532</v>
      </c>
      <c r="P16" s="260">
        <v>26897</v>
      </c>
      <c r="Q16" s="260"/>
      <c r="R16" s="260">
        <v>59664</v>
      </c>
      <c r="S16" s="260">
        <v>28850</v>
      </c>
      <c r="T16" s="260">
        <v>30814</v>
      </c>
      <c r="U16" s="260"/>
      <c r="V16" s="260">
        <v>47325</v>
      </c>
      <c r="W16" s="260">
        <v>22370</v>
      </c>
      <c r="X16" s="260">
        <v>24955</v>
      </c>
      <c r="Y16" s="260"/>
      <c r="Z16" s="260">
        <v>12655</v>
      </c>
      <c r="AA16" s="260">
        <v>5685</v>
      </c>
      <c r="AB16" s="260">
        <v>6970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1">
        <v>251683</v>
      </c>
      <c r="C17" s="261">
        <v>123873</v>
      </c>
      <c r="D17" s="261">
        <v>127810</v>
      </c>
      <c r="E17" s="261"/>
      <c r="F17" s="261">
        <v>52855</v>
      </c>
      <c r="G17" s="261">
        <v>27381</v>
      </c>
      <c r="H17" s="261">
        <v>25474</v>
      </c>
      <c r="I17" s="261"/>
      <c r="J17" s="261">
        <v>47935</v>
      </c>
      <c r="K17" s="261">
        <v>24285</v>
      </c>
      <c r="L17" s="261">
        <v>23650</v>
      </c>
      <c r="M17" s="261"/>
      <c r="N17" s="261">
        <v>46030</v>
      </c>
      <c r="O17" s="261">
        <v>22815</v>
      </c>
      <c r="P17" s="261">
        <v>23215</v>
      </c>
      <c r="Q17" s="261"/>
      <c r="R17" s="261">
        <v>52444</v>
      </c>
      <c r="S17" s="261">
        <v>25166</v>
      </c>
      <c r="T17" s="261">
        <v>27278</v>
      </c>
      <c r="U17" s="261"/>
      <c r="V17" s="261">
        <v>40547</v>
      </c>
      <c r="W17" s="261">
        <v>18984</v>
      </c>
      <c r="X17" s="261">
        <v>21563</v>
      </c>
      <c r="Y17" s="261"/>
      <c r="Z17" s="261">
        <v>11872</v>
      </c>
      <c r="AA17" s="261">
        <v>5242</v>
      </c>
      <c r="AB17" s="261">
        <v>6630</v>
      </c>
    </row>
    <row r="18" spans="1:33" ht="15" customHeight="1" x14ac:dyDescent="0.2">
      <c r="A18" s="115" t="s">
        <v>74</v>
      </c>
      <c r="B18" s="261">
        <v>25507</v>
      </c>
      <c r="C18" s="261">
        <v>13072</v>
      </c>
      <c r="D18" s="261">
        <v>12435</v>
      </c>
      <c r="E18" s="261"/>
      <c r="F18" s="261">
        <v>5290</v>
      </c>
      <c r="G18" s="261">
        <v>2673</v>
      </c>
      <c r="H18" s="261">
        <v>2617</v>
      </c>
      <c r="I18" s="261"/>
      <c r="J18" s="261">
        <v>5279</v>
      </c>
      <c r="K18" s="261">
        <v>2738</v>
      </c>
      <c r="L18" s="261">
        <v>2541</v>
      </c>
      <c r="M18" s="261"/>
      <c r="N18" s="261">
        <v>5283</v>
      </c>
      <c r="O18" s="261">
        <v>2690</v>
      </c>
      <c r="P18" s="261">
        <v>2593</v>
      </c>
      <c r="Q18" s="261"/>
      <c r="R18" s="261">
        <v>4829</v>
      </c>
      <c r="S18" s="261">
        <v>2475</v>
      </c>
      <c r="T18" s="261">
        <v>2354</v>
      </c>
      <c r="U18" s="261"/>
      <c r="V18" s="261">
        <v>4617</v>
      </c>
      <c r="W18" s="261">
        <v>2381</v>
      </c>
      <c r="X18" s="261">
        <v>2236</v>
      </c>
      <c r="Y18" s="261"/>
      <c r="Z18" s="261">
        <v>209</v>
      </c>
      <c r="AA18" s="261">
        <v>115</v>
      </c>
      <c r="AB18" s="261">
        <v>94</v>
      </c>
    </row>
    <row r="19" spans="1:33" ht="15" customHeight="1" x14ac:dyDescent="0.2">
      <c r="A19" s="115" t="s">
        <v>245</v>
      </c>
      <c r="B19" s="261">
        <v>11892</v>
      </c>
      <c r="C19" s="261">
        <v>5931</v>
      </c>
      <c r="D19" s="261">
        <v>5961</v>
      </c>
      <c r="E19" s="261"/>
      <c r="F19" s="261">
        <v>2390</v>
      </c>
      <c r="G19" s="261">
        <v>1234</v>
      </c>
      <c r="H19" s="261">
        <v>1156</v>
      </c>
      <c r="I19" s="261"/>
      <c r="J19" s="261">
        <v>2260</v>
      </c>
      <c r="K19" s="261">
        <v>1128</v>
      </c>
      <c r="L19" s="261">
        <v>1132</v>
      </c>
      <c r="M19" s="261"/>
      <c r="N19" s="261">
        <v>2116</v>
      </c>
      <c r="O19" s="261">
        <v>1027</v>
      </c>
      <c r="P19" s="261">
        <v>1089</v>
      </c>
      <c r="Q19" s="261"/>
      <c r="R19" s="261">
        <v>2391</v>
      </c>
      <c r="S19" s="261">
        <v>1209</v>
      </c>
      <c r="T19" s="261">
        <v>1182</v>
      </c>
      <c r="U19" s="261"/>
      <c r="V19" s="261">
        <v>2161</v>
      </c>
      <c r="W19" s="261">
        <v>1005</v>
      </c>
      <c r="X19" s="261">
        <v>1156</v>
      </c>
      <c r="Y19" s="261"/>
      <c r="Z19" s="261">
        <v>574</v>
      </c>
      <c r="AA19" s="261">
        <v>328</v>
      </c>
      <c r="AB19" s="261">
        <v>246</v>
      </c>
    </row>
    <row r="20" spans="1:33" ht="15" customHeight="1" x14ac:dyDescent="0.2">
      <c r="A20" s="115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</row>
    <row r="21" spans="1:33" ht="15" customHeight="1" x14ac:dyDescent="0.2">
      <c r="A21" s="124" t="s">
        <v>420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</row>
    <row r="22" spans="1:33" s="162" customFormat="1" ht="15" customHeight="1" x14ac:dyDescent="0.2">
      <c r="A22" s="136" t="s">
        <v>19</v>
      </c>
      <c r="B22" s="260">
        <v>93330</v>
      </c>
      <c r="C22" s="260">
        <v>46581</v>
      </c>
      <c r="D22" s="260">
        <v>46749</v>
      </c>
      <c r="E22" s="260"/>
      <c r="F22" s="260">
        <v>20590</v>
      </c>
      <c r="G22" s="260">
        <v>10680</v>
      </c>
      <c r="H22" s="260">
        <v>9910</v>
      </c>
      <c r="I22" s="260"/>
      <c r="J22" s="260">
        <v>18449</v>
      </c>
      <c r="K22" s="260">
        <v>9325</v>
      </c>
      <c r="L22" s="260">
        <v>9124</v>
      </c>
      <c r="M22" s="260"/>
      <c r="N22" s="260">
        <v>17061</v>
      </c>
      <c r="O22" s="260">
        <v>8719</v>
      </c>
      <c r="P22" s="260">
        <v>8342</v>
      </c>
      <c r="Q22" s="260"/>
      <c r="R22" s="260">
        <v>18342</v>
      </c>
      <c r="S22" s="260">
        <v>8926</v>
      </c>
      <c r="T22" s="260">
        <v>9416</v>
      </c>
      <c r="U22" s="260"/>
      <c r="V22" s="260">
        <v>14190</v>
      </c>
      <c r="W22" s="260">
        <v>6720</v>
      </c>
      <c r="X22" s="260">
        <v>7470</v>
      </c>
      <c r="Y22" s="260"/>
      <c r="Z22" s="260">
        <v>4698</v>
      </c>
      <c r="AA22" s="260">
        <v>2211</v>
      </c>
      <c r="AB22" s="260">
        <v>2487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1">
        <v>92460</v>
      </c>
      <c r="C23" s="261">
        <v>46168</v>
      </c>
      <c r="D23" s="261">
        <v>46292</v>
      </c>
      <c r="E23" s="261"/>
      <c r="F23" s="261">
        <v>20369</v>
      </c>
      <c r="G23" s="261">
        <v>10577</v>
      </c>
      <c r="H23" s="261">
        <v>9792</v>
      </c>
      <c r="I23" s="261"/>
      <c r="J23" s="261">
        <v>18265</v>
      </c>
      <c r="K23" s="261">
        <v>9245</v>
      </c>
      <c r="L23" s="261">
        <v>9020</v>
      </c>
      <c r="M23" s="261"/>
      <c r="N23" s="261">
        <v>16873</v>
      </c>
      <c r="O23" s="261">
        <v>8625</v>
      </c>
      <c r="P23" s="261">
        <v>8248</v>
      </c>
      <c r="Q23" s="261"/>
      <c r="R23" s="261">
        <v>18218</v>
      </c>
      <c r="S23" s="261">
        <v>8869</v>
      </c>
      <c r="T23" s="261">
        <v>9349</v>
      </c>
      <c r="U23" s="261"/>
      <c r="V23" s="261">
        <v>14059</v>
      </c>
      <c r="W23" s="261">
        <v>6652</v>
      </c>
      <c r="X23" s="261">
        <v>7407</v>
      </c>
      <c r="Y23" s="261"/>
      <c r="Z23" s="261">
        <v>4676</v>
      </c>
      <c r="AA23" s="261">
        <v>2200</v>
      </c>
      <c r="AB23" s="261">
        <v>2476</v>
      </c>
    </row>
    <row r="24" spans="1:33" ht="15" customHeight="1" x14ac:dyDescent="0.2">
      <c r="A24" s="115" t="s">
        <v>74</v>
      </c>
      <c r="B24" s="261">
        <v>870</v>
      </c>
      <c r="C24" s="261">
        <v>413</v>
      </c>
      <c r="D24" s="261">
        <v>457</v>
      </c>
      <c r="E24" s="261"/>
      <c r="F24" s="261">
        <v>221</v>
      </c>
      <c r="G24" s="261">
        <v>103</v>
      </c>
      <c r="H24" s="261">
        <v>118</v>
      </c>
      <c r="I24" s="261"/>
      <c r="J24" s="261">
        <v>184</v>
      </c>
      <c r="K24" s="261">
        <v>80</v>
      </c>
      <c r="L24" s="261">
        <v>104</v>
      </c>
      <c r="M24" s="261"/>
      <c r="N24" s="261">
        <v>188</v>
      </c>
      <c r="O24" s="261">
        <v>94</v>
      </c>
      <c r="P24" s="261">
        <v>94</v>
      </c>
      <c r="Q24" s="261"/>
      <c r="R24" s="261">
        <v>124</v>
      </c>
      <c r="S24" s="261">
        <v>57</v>
      </c>
      <c r="T24" s="261">
        <v>67</v>
      </c>
      <c r="U24" s="261"/>
      <c r="V24" s="261">
        <v>131</v>
      </c>
      <c r="W24" s="261">
        <v>68</v>
      </c>
      <c r="X24" s="261">
        <v>63</v>
      </c>
      <c r="Y24" s="261"/>
      <c r="Z24" s="261">
        <v>22</v>
      </c>
      <c r="AA24" s="261">
        <v>11</v>
      </c>
      <c r="AB24" s="261">
        <v>11</v>
      </c>
    </row>
    <row r="25" spans="1:33" ht="15" customHeight="1" thickBot="1" x14ac:dyDescent="0.25">
      <c r="A25" s="119" t="s">
        <v>245</v>
      </c>
      <c r="B25" s="120">
        <v>0</v>
      </c>
      <c r="C25" s="120">
        <v>0</v>
      </c>
      <c r="D25" s="120">
        <v>0</v>
      </c>
      <c r="E25" s="120"/>
      <c r="F25" s="120">
        <v>0</v>
      </c>
      <c r="G25" s="120">
        <v>0</v>
      </c>
      <c r="H25" s="120">
        <v>0</v>
      </c>
      <c r="I25" s="120"/>
      <c r="J25" s="120">
        <v>0</v>
      </c>
      <c r="K25" s="120">
        <v>0</v>
      </c>
      <c r="L25" s="120">
        <v>0</v>
      </c>
      <c r="M25" s="120"/>
      <c r="N25" s="120">
        <v>0</v>
      </c>
      <c r="O25" s="120">
        <v>0</v>
      </c>
      <c r="P25" s="120">
        <v>0</v>
      </c>
      <c r="Q25" s="120"/>
      <c r="R25" s="120">
        <v>0</v>
      </c>
      <c r="S25" s="120">
        <v>0</v>
      </c>
      <c r="T25" s="120">
        <v>0</v>
      </c>
      <c r="U25" s="120"/>
      <c r="V25" s="120">
        <v>0</v>
      </c>
      <c r="W25" s="120">
        <v>0</v>
      </c>
      <c r="X25" s="120">
        <v>0</v>
      </c>
      <c r="Y25" s="120"/>
      <c r="Z25" s="120">
        <v>0</v>
      </c>
      <c r="AA25" s="120">
        <v>0</v>
      </c>
      <c r="AB25" s="120">
        <v>0</v>
      </c>
    </row>
    <row r="26" spans="1:33" ht="15" customHeight="1" x14ac:dyDescent="0.2">
      <c r="A26" s="388" t="s">
        <v>238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</row>
    <row r="27" spans="1:33" ht="15" customHeight="1" x14ac:dyDescent="0.2">
      <c r="A27" s="389" t="s">
        <v>224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</row>
    <row r="136" spans="16:16" ht="15" customHeight="1" x14ac:dyDescent="0.2">
      <c r="P136" s="107" t="s">
        <v>457</v>
      </c>
    </row>
  </sheetData>
  <mergeCells count="16">
    <mergeCell ref="AD1:AE2"/>
    <mergeCell ref="A27:AB27"/>
    <mergeCell ref="A7:A8"/>
    <mergeCell ref="B7:D7"/>
    <mergeCell ref="F7:H7"/>
    <mergeCell ref="J7:L7"/>
    <mergeCell ref="N7:P7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D1" r:id="rId1" location="INDICE!A1"/>
    <hyperlink ref="AD1:AE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98"/>
  <sheetViews>
    <sheetView zoomScaleNormal="100" zoomScaleSheetLayoutView="50" workbookViewId="0">
      <selection activeCell="AC1" sqref="AC1"/>
    </sheetView>
  </sheetViews>
  <sheetFormatPr baseColWidth="10" defaultRowHeight="15" customHeight="1" x14ac:dyDescent="0.25"/>
  <cols>
    <col min="1" max="1" width="15.285156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90" t="s">
        <v>260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29"/>
      <c r="AD1" s="372" t="s">
        <v>317</v>
      </c>
      <c r="AE1" s="372"/>
      <c r="AF1" s="41"/>
      <c r="AG1" s="170"/>
    </row>
    <row r="2" spans="1:33" s="162" customFormat="1" ht="15" customHeight="1" x14ac:dyDescent="0.2">
      <c r="A2" s="384" t="s">
        <v>122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0"/>
      <c r="AD2" s="372"/>
      <c r="AE2" s="372"/>
      <c r="AF2" s="41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70"/>
      <c r="AF3" s="170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s="170" customFormat="1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s="170" customFormat="1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83" t="s">
        <v>421</v>
      </c>
      <c r="B10" s="383" t="s">
        <v>76</v>
      </c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309323</v>
      </c>
      <c r="C12" s="151">
        <f t="shared" si="0"/>
        <v>146813</v>
      </c>
      <c r="D12" s="151">
        <f t="shared" si="0"/>
        <v>162510</v>
      </c>
      <c r="E12" s="151"/>
      <c r="F12" s="151">
        <f t="shared" ref="F12:H14" si="1">+F18+F24</f>
        <v>58769</v>
      </c>
      <c r="G12" s="151">
        <f t="shared" si="1"/>
        <v>29365</v>
      </c>
      <c r="H12" s="151">
        <f t="shared" si="1"/>
        <v>29404</v>
      </c>
      <c r="I12" s="151"/>
      <c r="J12" s="151">
        <f t="shared" ref="J12:L14" si="2">+J18+J24</f>
        <v>56070</v>
      </c>
      <c r="K12" s="151">
        <f t="shared" si="2"/>
        <v>27098</v>
      </c>
      <c r="L12" s="151">
        <f t="shared" si="2"/>
        <v>28972</v>
      </c>
      <c r="M12" s="151"/>
      <c r="N12" s="151">
        <f t="shared" ref="N12:P14" si="3">+N18+N24</f>
        <v>58422</v>
      </c>
      <c r="O12" s="151">
        <f t="shared" si="3"/>
        <v>28063</v>
      </c>
      <c r="P12" s="151">
        <f t="shared" si="3"/>
        <v>30359</v>
      </c>
      <c r="Q12" s="151"/>
      <c r="R12" s="151">
        <f t="shared" ref="R12:T14" si="4">+R18+R24</f>
        <v>62792</v>
      </c>
      <c r="S12" s="151">
        <f t="shared" si="4"/>
        <v>28776</v>
      </c>
      <c r="T12" s="151">
        <f t="shared" si="4"/>
        <v>34016</v>
      </c>
      <c r="U12" s="151"/>
      <c r="V12" s="151">
        <f t="shared" ref="V12:X14" si="5">+V18+V24</f>
        <v>56194</v>
      </c>
      <c r="W12" s="151">
        <f t="shared" si="5"/>
        <v>25773</v>
      </c>
      <c r="X12" s="151">
        <f t="shared" si="5"/>
        <v>30421</v>
      </c>
      <c r="Y12" s="151"/>
      <c r="Z12" s="151">
        <f t="shared" ref="Z12:AB14" si="6">+Z18+Z24</f>
        <v>17076</v>
      </c>
      <c r="AA12" s="151">
        <f t="shared" si="6"/>
        <v>7738</v>
      </c>
      <c r="AB12" s="151">
        <f t="shared" si="6"/>
        <v>9338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272786</v>
      </c>
      <c r="C13" s="114">
        <f t="shared" si="0"/>
        <v>128552</v>
      </c>
      <c r="D13" s="114">
        <f t="shared" si="0"/>
        <v>144234</v>
      </c>
      <c r="E13" s="114"/>
      <c r="F13" s="114">
        <f t="shared" si="1"/>
        <v>51383</v>
      </c>
      <c r="G13" s="114">
        <f t="shared" si="1"/>
        <v>25676</v>
      </c>
      <c r="H13" s="114">
        <f t="shared" si="1"/>
        <v>25707</v>
      </c>
      <c r="I13" s="114"/>
      <c r="J13" s="114">
        <f t="shared" si="2"/>
        <v>48727</v>
      </c>
      <c r="K13" s="114">
        <f t="shared" si="2"/>
        <v>23403</v>
      </c>
      <c r="L13" s="114">
        <f t="shared" si="2"/>
        <v>25324</v>
      </c>
      <c r="M13" s="114"/>
      <c r="N13" s="114">
        <f t="shared" si="3"/>
        <v>51146</v>
      </c>
      <c r="O13" s="114">
        <f t="shared" si="3"/>
        <v>24464</v>
      </c>
      <c r="P13" s="114">
        <f t="shared" si="3"/>
        <v>26682</v>
      </c>
      <c r="Q13" s="114"/>
      <c r="R13" s="114">
        <f t="shared" si="4"/>
        <v>55819</v>
      </c>
      <c r="S13" s="114">
        <f t="shared" si="4"/>
        <v>25296</v>
      </c>
      <c r="T13" s="114">
        <f t="shared" si="4"/>
        <v>30523</v>
      </c>
      <c r="U13" s="114"/>
      <c r="V13" s="114">
        <f t="shared" si="5"/>
        <v>49416</v>
      </c>
      <c r="W13" s="114">
        <f t="shared" si="5"/>
        <v>22417</v>
      </c>
      <c r="X13" s="114">
        <f t="shared" si="5"/>
        <v>26999</v>
      </c>
      <c r="Y13" s="114"/>
      <c r="Z13" s="114">
        <f t="shared" si="6"/>
        <v>16295</v>
      </c>
      <c r="AA13" s="114">
        <f t="shared" si="6"/>
        <v>7296</v>
      </c>
      <c r="AB13" s="114">
        <f t="shared" si="6"/>
        <v>8999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25336</v>
      </c>
      <c r="C14" s="114">
        <f>+C20+C26</f>
        <v>12790</v>
      </c>
      <c r="D14" s="114">
        <f>+D20+D26</f>
        <v>12546</v>
      </c>
      <c r="E14" s="114"/>
      <c r="F14" s="114">
        <f t="shared" si="1"/>
        <v>5184</v>
      </c>
      <c r="G14" s="114">
        <f t="shared" si="1"/>
        <v>2579</v>
      </c>
      <c r="H14" s="114">
        <f t="shared" si="1"/>
        <v>2605</v>
      </c>
      <c r="I14" s="114"/>
      <c r="J14" s="114">
        <f t="shared" si="2"/>
        <v>5215</v>
      </c>
      <c r="K14" s="114">
        <f t="shared" si="2"/>
        <v>2655</v>
      </c>
      <c r="L14" s="114">
        <f t="shared" si="2"/>
        <v>2560</v>
      </c>
      <c r="M14" s="114"/>
      <c r="N14" s="114">
        <f t="shared" si="3"/>
        <v>5256</v>
      </c>
      <c r="O14" s="114">
        <f t="shared" si="3"/>
        <v>2633</v>
      </c>
      <c r="P14" s="114">
        <f t="shared" si="3"/>
        <v>2623</v>
      </c>
      <c r="Q14" s="114"/>
      <c r="R14" s="114">
        <f t="shared" si="4"/>
        <v>4762</v>
      </c>
      <c r="S14" s="114">
        <f t="shared" si="4"/>
        <v>2393</v>
      </c>
      <c r="T14" s="114">
        <f t="shared" si="4"/>
        <v>2369</v>
      </c>
      <c r="U14" s="114"/>
      <c r="V14" s="114">
        <f t="shared" si="5"/>
        <v>4688</v>
      </c>
      <c r="W14" s="114">
        <f t="shared" si="5"/>
        <v>2404</v>
      </c>
      <c r="X14" s="114">
        <f t="shared" si="5"/>
        <v>2284</v>
      </c>
      <c r="Y14" s="114"/>
      <c r="Z14" s="114">
        <f t="shared" si="6"/>
        <v>231</v>
      </c>
      <c r="AA14" s="114">
        <f t="shared" si="6"/>
        <v>126</v>
      </c>
      <c r="AB14" s="114">
        <f t="shared" si="6"/>
        <v>105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11201</v>
      </c>
      <c r="C15" s="114">
        <f>+C21</f>
        <v>5471</v>
      </c>
      <c r="D15" s="114">
        <f>+D21</f>
        <v>5730</v>
      </c>
      <c r="E15" s="114"/>
      <c r="F15" s="114">
        <f>+F21</f>
        <v>2202</v>
      </c>
      <c r="G15" s="114">
        <f>+G21</f>
        <v>1110</v>
      </c>
      <c r="H15" s="114">
        <f>+H21</f>
        <v>1092</v>
      </c>
      <c r="I15" s="114"/>
      <c r="J15" s="114">
        <f>+J21</f>
        <v>2128</v>
      </c>
      <c r="K15" s="114">
        <f>+K21</f>
        <v>1040</v>
      </c>
      <c r="L15" s="114">
        <f>+L21</f>
        <v>1088</v>
      </c>
      <c r="M15" s="114"/>
      <c r="N15" s="114">
        <f>+N21</f>
        <v>2020</v>
      </c>
      <c r="O15" s="114">
        <f>+O21</f>
        <v>966</v>
      </c>
      <c r="P15" s="114">
        <f>+P21</f>
        <v>1054</v>
      </c>
      <c r="Q15" s="114"/>
      <c r="R15" s="114">
        <f>+R21</f>
        <v>2211</v>
      </c>
      <c r="S15" s="114">
        <f>+S21</f>
        <v>1087</v>
      </c>
      <c r="T15" s="114">
        <f>+T21</f>
        <v>1124</v>
      </c>
      <c r="U15" s="114"/>
      <c r="V15" s="114">
        <f>+V21</f>
        <v>2090</v>
      </c>
      <c r="W15" s="114">
        <f>+W21</f>
        <v>952</v>
      </c>
      <c r="X15" s="114">
        <f>+X21</f>
        <v>1138</v>
      </c>
      <c r="Y15" s="114"/>
      <c r="Z15" s="114">
        <f>+Z21</f>
        <v>550</v>
      </c>
      <c r="AA15" s="114">
        <f>+AA21</f>
        <v>316</v>
      </c>
      <c r="AB15" s="114">
        <f>+AB21</f>
        <v>234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0">
        <v>231377</v>
      </c>
      <c r="C18" s="260">
        <v>109642</v>
      </c>
      <c r="D18" s="260">
        <v>121735</v>
      </c>
      <c r="E18" s="260"/>
      <c r="F18" s="260">
        <v>42829</v>
      </c>
      <c r="G18" s="260">
        <v>21401</v>
      </c>
      <c r="H18" s="260">
        <v>21428</v>
      </c>
      <c r="I18" s="260"/>
      <c r="J18" s="260">
        <v>41599</v>
      </c>
      <c r="K18" s="260">
        <v>20173</v>
      </c>
      <c r="L18" s="260">
        <v>21426</v>
      </c>
      <c r="M18" s="260"/>
      <c r="N18" s="260">
        <v>43748</v>
      </c>
      <c r="O18" s="260">
        <v>20879</v>
      </c>
      <c r="P18" s="260">
        <v>22869</v>
      </c>
      <c r="Q18" s="260"/>
      <c r="R18" s="260">
        <v>47575</v>
      </c>
      <c r="S18" s="260">
        <v>21812</v>
      </c>
      <c r="T18" s="260">
        <v>25763</v>
      </c>
      <c r="U18" s="260"/>
      <c r="V18" s="260">
        <v>43170</v>
      </c>
      <c r="W18" s="260">
        <v>19802</v>
      </c>
      <c r="X18" s="260">
        <v>23368</v>
      </c>
      <c r="Y18" s="260"/>
      <c r="Z18" s="260">
        <v>12456</v>
      </c>
      <c r="AA18" s="260">
        <v>5575</v>
      </c>
      <c r="AB18" s="260">
        <v>6881</v>
      </c>
      <c r="AC18" s="107"/>
      <c r="AD18" s="220"/>
      <c r="AE18" s="107"/>
      <c r="AF18" s="107"/>
      <c r="AG18" s="107"/>
    </row>
    <row r="19" spans="1:33" ht="15" customHeight="1" x14ac:dyDescent="0.2">
      <c r="A19" s="115" t="s">
        <v>73</v>
      </c>
      <c r="B19" s="261">
        <v>195688</v>
      </c>
      <c r="C19" s="261">
        <v>91784</v>
      </c>
      <c r="D19" s="261">
        <v>103904</v>
      </c>
      <c r="E19" s="261"/>
      <c r="F19" s="261">
        <v>35656</v>
      </c>
      <c r="G19" s="261">
        <v>17811</v>
      </c>
      <c r="H19" s="261">
        <v>17845</v>
      </c>
      <c r="I19" s="261"/>
      <c r="J19" s="261">
        <v>34437</v>
      </c>
      <c r="K19" s="261">
        <v>16557</v>
      </c>
      <c r="L19" s="261">
        <v>17880</v>
      </c>
      <c r="M19" s="261"/>
      <c r="N19" s="261">
        <v>36653</v>
      </c>
      <c r="O19" s="261">
        <v>17370</v>
      </c>
      <c r="P19" s="261">
        <v>19283</v>
      </c>
      <c r="Q19" s="261"/>
      <c r="R19" s="261">
        <v>40722</v>
      </c>
      <c r="S19" s="261">
        <v>18388</v>
      </c>
      <c r="T19" s="261">
        <v>22334</v>
      </c>
      <c r="U19" s="261"/>
      <c r="V19" s="261">
        <v>36523</v>
      </c>
      <c r="W19" s="261">
        <v>16514</v>
      </c>
      <c r="X19" s="261">
        <v>20009</v>
      </c>
      <c r="Y19" s="261"/>
      <c r="Z19" s="261">
        <v>11697</v>
      </c>
      <c r="AA19" s="261">
        <v>5144</v>
      </c>
      <c r="AB19" s="261">
        <v>6553</v>
      </c>
      <c r="AD19" s="220"/>
    </row>
    <row r="20" spans="1:33" ht="15" customHeight="1" x14ac:dyDescent="0.2">
      <c r="A20" s="115" t="s">
        <v>74</v>
      </c>
      <c r="B20" s="261">
        <v>24488</v>
      </c>
      <c r="C20" s="261">
        <v>12387</v>
      </c>
      <c r="D20" s="261">
        <v>12101</v>
      </c>
      <c r="E20" s="261"/>
      <c r="F20" s="261">
        <v>4971</v>
      </c>
      <c r="G20" s="261">
        <v>2480</v>
      </c>
      <c r="H20" s="261">
        <v>2491</v>
      </c>
      <c r="I20" s="261"/>
      <c r="J20" s="261">
        <v>5034</v>
      </c>
      <c r="K20" s="261">
        <v>2576</v>
      </c>
      <c r="L20" s="261">
        <v>2458</v>
      </c>
      <c r="M20" s="261"/>
      <c r="N20" s="261">
        <v>5075</v>
      </c>
      <c r="O20" s="261">
        <v>2543</v>
      </c>
      <c r="P20" s="261">
        <v>2532</v>
      </c>
      <c r="Q20" s="261"/>
      <c r="R20" s="261">
        <v>4642</v>
      </c>
      <c r="S20" s="261">
        <v>2337</v>
      </c>
      <c r="T20" s="261">
        <v>2305</v>
      </c>
      <c r="U20" s="261"/>
      <c r="V20" s="261">
        <v>4557</v>
      </c>
      <c r="W20" s="261">
        <v>2336</v>
      </c>
      <c r="X20" s="261">
        <v>2221</v>
      </c>
      <c r="Y20" s="261"/>
      <c r="Z20" s="261">
        <v>209</v>
      </c>
      <c r="AA20" s="261">
        <v>115</v>
      </c>
      <c r="AB20" s="261">
        <v>94</v>
      </c>
      <c r="AD20" s="220"/>
    </row>
    <row r="21" spans="1:33" ht="15" customHeight="1" x14ac:dyDescent="0.2">
      <c r="A21" s="115" t="s">
        <v>245</v>
      </c>
      <c r="B21" s="261">
        <v>11201</v>
      </c>
      <c r="C21" s="261">
        <v>5471</v>
      </c>
      <c r="D21" s="261">
        <v>5730</v>
      </c>
      <c r="E21" s="261"/>
      <c r="F21" s="261">
        <v>2202</v>
      </c>
      <c r="G21" s="261">
        <v>1110</v>
      </c>
      <c r="H21" s="261">
        <v>1092</v>
      </c>
      <c r="I21" s="261"/>
      <c r="J21" s="261">
        <v>2128</v>
      </c>
      <c r="K21" s="261">
        <v>1040</v>
      </c>
      <c r="L21" s="261">
        <v>1088</v>
      </c>
      <c r="M21" s="261"/>
      <c r="N21" s="261">
        <v>2020</v>
      </c>
      <c r="O21" s="261">
        <v>966</v>
      </c>
      <c r="P21" s="261">
        <v>1054</v>
      </c>
      <c r="Q21" s="261"/>
      <c r="R21" s="261">
        <v>2211</v>
      </c>
      <c r="S21" s="261">
        <v>1087</v>
      </c>
      <c r="T21" s="261">
        <v>1124</v>
      </c>
      <c r="U21" s="261"/>
      <c r="V21" s="261">
        <v>2090</v>
      </c>
      <c r="W21" s="261">
        <v>952</v>
      </c>
      <c r="X21" s="261">
        <v>1138</v>
      </c>
      <c r="Y21" s="261"/>
      <c r="Z21" s="261">
        <v>550</v>
      </c>
      <c r="AA21" s="261">
        <v>316</v>
      </c>
      <c r="AB21" s="261">
        <v>234</v>
      </c>
      <c r="AD21" s="220"/>
    </row>
    <row r="22" spans="1:33" ht="15" customHeight="1" x14ac:dyDescent="0.2">
      <c r="A22" s="115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</row>
    <row r="23" spans="1:33" ht="15" customHeight="1" x14ac:dyDescent="0.2">
      <c r="A23" s="124" t="s">
        <v>420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</row>
    <row r="24" spans="1:33" s="123" customFormat="1" ht="15" customHeight="1" x14ac:dyDescent="0.2">
      <c r="A24" s="136" t="s">
        <v>19</v>
      </c>
      <c r="B24" s="260">
        <v>77946</v>
      </c>
      <c r="C24" s="260">
        <v>37171</v>
      </c>
      <c r="D24" s="260">
        <v>40775</v>
      </c>
      <c r="E24" s="260"/>
      <c r="F24" s="260">
        <v>15940</v>
      </c>
      <c r="G24" s="260">
        <v>7964</v>
      </c>
      <c r="H24" s="260">
        <v>7976</v>
      </c>
      <c r="I24" s="260"/>
      <c r="J24" s="260">
        <v>14471</v>
      </c>
      <c r="K24" s="260">
        <v>6925</v>
      </c>
      <c r="L24" s="260">
        <v>7546</v>
      </c>
      <c r="M24" s="260"/>
      <c r="N24" s="260">
        <v>14674</v>
      </c>
      <c r="O24" s="260">
        <v>7184</v>
      </c>
      <c r="P24" s="260">
        <v>7490</v>
      </c>
      <c r="Q24" s="260"/>
      <c r="R24" s="260">
        <v>15217</v>
      </c>
      <c r="S24" s="260">
        <v>6964</v>
      </c>
      <c r="T24" s="260">
        <v>8253</v>
      </c>
      <c r="U24" s="260"/>
      <c r="V24" s="260">
        <v>13024</v>
      </c>
      <c r="W24" s="260">
        <v>5971</v>
      </c>
      <c r="X24" s="260">
        <v>7053</v>
      </c>
      <c r="Y24" s="260"/>
      <c r="Z24" s="260">
        <v>4620</v>
      </c>
      <c r="AA24" s="260">
        <v>2163</v>
      </c>
      <c r="AB24" s="260">
        <v>2457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1">
        <v>77098</v>
      </c>
      <c r="C25" s="261">
        <v>36768</v>
      </c>
      <c r="D25" s="261">
        <v>40330</v>
      </c>
      <c r="E25" s="261"/>
      <c r="F25" s="261">
        <v>15727</v>
      </c>
      <c r="G25" s="261">
        <v>7865</v>
      </c>
      <c r="H25" s="261">
        <v>7862</v>
      </c>
      <c r="I25" s="261"/>
      <c r="J25" s="261">
        <v>14290</v>
      </c>
      <c r="K25" s="261">
        <v>6846</v>
      </c>
      <c r="L25" s="261">
        <v>7444</v>
      </c>
      <c r="M25" s="261"/>
      <c r="N25" s="261">
        <v>14493</v>
      </c>
      <c r="O25" s="261">
        <v>7094</v>
      </c>
      <c r="P25" s="261">
        <v>7399</v>
      </c>
      <c r="Q25" s="261"/>
      <c r="R25" s="261">
        <v>15097</v>
      </c>
      <c r="S25" s="261">
        <v>6908</v>
      </c>
      <c r="T25" s="261">
        <v>8189</v>
      </c>
      <c r="U25" s="261"/>
      <c r="V25" s="261">
        <v>12893</v>
      </c>
      <c r="W25" s="261">
        <v>5903</v>
      </c>
      <c r="X25" s="261">
        <v>6990</v>
      </c>
      <c r="Y25" s="261"/>
      <c r="Z25" s="261">
        <v>4598</v>
      </c>
      <c r="AA25" s="261">
        <v>2152</v>
      </c>
      <c r="AB25" s="261">
        <v>2446</v>
      </c>
    </row>
    <row r="26" spans="1:33" ht="15" customHeight="1" x14ac:dyDescent="0.2">
      <c r="A26" s="115" t="s">
        <v>74</v>
      </c>
      <c r="B26" s="261">
        <v>848</v>
      </c>
      <c r="C26" s="261">
        <v>403</v>
      </c>
      <c r="D26" s="261">
        <v>445</v>
      </c>
      <c r="E26" s="261"/>
      <c r="F26" s="261">
        <v>213</v>
      </c>
      <c r="G26" s="261">
        <v>99</v>
      </c>
      <c r="H26" s="261">
        <v>114</v>
      </c>
      <c r="I26" s="261"/>
      <c r="J26" s="261">
        <v>181</v>
      </c>
      <c r="K26" s="261">
        <v>79</v>
      </c>
      <c r="L26" s="261">
        <v>102</v>
      </c>
      <c r="M26" s="261"/>
      <c r="N26" s="261">
        <v>181</v>
      </c>
      <c r="O26" s="261">
        <v>90</v>
      </c>
      <c r="P26" s="261">
        <v>91</v>
      </c>
      <c r="Q26" s="261"/>
      <c r="R26" s="261">
        <v>120</v>
      </c>
      <c r="S26" s="261">
        <v>56</v>
      </c>
      <c r="T26" s="261">
        <v>64</v>
      </c>
      <c r="U26" s="261"/>
      <c r="V26" s="261">
        <v>131</v>
      </c>
      <c r="W26" s="261">
        <v>68</v>
      </c>
      <c r="X26" s="261">
        <v>63</v>
      </c>
      <c r="Y26" s="261"/>
      <c r="Z26" s="261">
        <v>22</v>
      </c>
      <c r="AA26" s="261">
        <v>11</v>
      </c>
      <c r="AB26" s="261">
        <v>11</v>
      </c>
    </row>
    <row r="27" spans="1:33" ht="15" customHeight="1" x14ac:dyDescent="0.25">
      <c r="A27" s="115" t="s">
        <v>245</v>
      </c>
      <c r="B27" s="118">
        <v>0</v>
      </c>
      <c r="C27" s="118">
        <v>0</v>
      </c>
      <c r="D27" s="118">
        <v>0</v>
      </c>
      <c r="E27" s="118"/>
      <c r="F27" s="118">
        <v>0</v>
      </c>
      <c r="G27" s="118">
        <v>0</v>
      </c>
      <c r="H27" s="118">
        <v>0</v>
      </c>
      <c r="I27" s="118"/>
      <c r="J27" s="118">
        <v>0</v>
      </c>
      <c r="K27" s="118">
        <v>0</v>
      </c>
      <c r="L27" s="118">
        <v>0</v>
      </c>
      <c r="M27" s="118"/>
      <c r="N27" s="118">
        <v>0</v>
      </c>
      <c r="O27" s="118">
        <v>0</v>
      </c>
      <c r="P27" s="118">
        <v>0</v>
      </c>
      <c r="Q27" s="118"/>
      <c r="R27" s="118">
        <v>0</v>
      </c>
      <c r="S27" s="118">
        <v>0</v>
      </c>
      <c r="T27" s="118">
        <v>0</v>
      </c>
      <c r="U27" s="118"/>
      <c r="V27" s="118">
        <v>0</v>
      </c>
      <c r="W27" s="118">
        <v>0</v>
      </c>
      <c r="X27" s="118">
        <v>0</v>
      </c>
      <c r="Y27" s="118"/>
      <c r="Z27" s="118">
        <v>0</v>
      </c>
      <c r="AA27" s="118">
        <v>0</v>
      </c>
      <c r="AB27" s="118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83" t="s">
        <v>422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80.88736755122747</v>
      </c>
      <c r="C31" s="173">
        <f t="shared" ref="C31:D31" si="7">+C12/(C12+C62)*100</f>
        <v>77.491462442665096</v>
      </c>
      <c r="D31" s="173">
        <f t="shared" si="7"/>
        <v>84.221709725065423</v>
      </c>
      <c r="E31" s="173"/>
      <c r="F31" s="173">
        <f>+F12/(F12+F62)*100</f>
        <v>72.442526964560855</v>
      </c>
      <c r="G31" s="173">
        <f t="shared" ref="G31:H31" si="8">+G12/(G12+G62)*100</f>
        <v>69.969977125428898</v>
      </c>
      <c r="H31" s="173">
        <f t="shared" si="8"/>
        <v>75.092576040043923</v>
      </c>
      <c r="I31" s="173"/>
      <c r="J31" s="173">
        <f>+J12/(J12+J62)*100</f>
        <v>75.849194432044158</v>
      </c>
      <c r="K31" s="173">
        <f t="shared" ref="K31:L31" si="9">+K12/(K12+K62)*100</f>
        <v>72.307610203863803</v>
      </c>
      <c r="L31" s="173">
        <f t="shared" si="9"/>
        <v>79.490767415699509</v>
      </c>
      <c r="M31" s="173"/>
      <c r="N31" s="173">
        <f>+N12/(N12+N62)*100</f>
        <v>82.879841112214507</v>
      </c>
      <c r="O31" s="173">
        <f t="shared" ref="O31:P31" si="10">+O12/(O12+O62)*100</f>
        <v>79.609089103855212</v>
      </c>
      <c r="P31" s="173">
        <f t="shared" si="10"/>
        <v>86.151706915633255</v>
      </c>
      <c r="Q31" s="173"/>
      <c r="R31" s="173">
        <f>+R12/(R12+R62)*100</f>
        <v>80.496372073943036</v>
      </c>
      <c r="S31" s="173">
        <f t="shared" ref="S31:T31" si="11">+S12/(S12+S62)*100</f>
        <v>76.175349428208378</v>
      </c>
      <c r="T31" s="173">
        <f t="shared" si="11"/>
        <v>84.553815560526971</v>
      </c>
      <c r="U31" s="173"/>
      <c r="V31" s="173">
        <f>+V12/(V12+V62)*100</f>
        <v>91.350077216938956</v>
      </c>
      <c r="W31" s="173">
        <f t="shared" ref="W31:X31" si="12">+W12/(W12+W62)*100</f>
        <v>88.597456170505325</v>
      </c>
      <c r="X31" s="173">
        <f t="shared" si="12"/>
        <v>93.819583654587518</v>
      </c>
      <c r="Y31" s="173"/>
      <c r="Z31" s="173">
        <f>+Z12/(Z12+Z62)*100</f>
        <v>98.403734224629744</v>
      </c>
      <c r="AA31" s="173">
        <f t="shared" ref="AA31:AB31" si="13">+AA12/(AA12+AA62)*100</f>
        <v>97.998986828774065</v>
      </c>
      <c r="AB31" s="173">
        <f t="shared" si="13"/>
        <v>98.741672834937091</v>
      </c>
      <c r="AC31" s="107"/>
      <c r="AD31" s="220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79.265305410832127</v>
      </c>
      <c r="C32" s="125">
        <f t="shared" ref="C32:D32" si="14">+C13/(C13+C63)*100</f>
        <v>75.600590445833646</v>
      </c>
      <c r="D32" s="125">
        <f t="shared" si="14"/>
        <v>82.844539407933283</v>
      </c>
      <c r="E32" s="125"/>
      <c r="F32" s="125">
        <f>+F13/(F13+F63)*100</f>
        <v>70.17234786408828</v>
      </c>
      <c r="G32" s="125">
        <f t="shared" ref="G32:H32" si="15">+G13/(G13+G63)*100</f>
        <v>67.643184572422157</v>
      </c>
      <c r="H32" s="125">
        <f t="shared" si="15"/>
        <v>72.894572676232059</v>
      </c>
      <c r="I32" s="125"/>
      <c r="J32" s="125">
        <f>+J13/(J13+J63)*100</f>
        <v>73.605740181268885</v>
      </c>
      <c r="K32" s="125">
        <f t="shared" ref="K32:L32" si="16">+K13/(K13+K63)*100</f>
        <v>69.797196540411576</v>
      </c>
      <c r="L32" s="125">
        <f t="shared" si="16"/>
        <v>77.514539332721156</v>
      </c>
      <c r="M32" s="125"/>
      <c r="N32" s="125">
        <f>+N13/(N13+N63)*100</f>
        <v>81.309317520627005</v>
      </c>
      <c r="O32" s="125">
        <f t="shared" ref="O32:P32" si="17">+O13/(O13+O63)*100</f>
        <v>77.811704834605592</v>
      </c>
      <c r="P32" s="125">
        <f t="shared" si="17"/>
        <v>84.804373390967172</v>
      </c>
      <c r="Q32" s="125"/>
      <c r="R32" s="125">
        <f>+R13/(R13+R63)*100</f>
        <v>78.994367552574232</v>
      </c>
      <c r="S32" s="125">
        <f t="shared" ref="S32:T32" si="18">+S13/(S13+S63)*100</f>
        <v>74.323490524460112</v>
      </c>
      <c r="T32" s="125">
        <f t="shared" si="18"/>
        <v>83.334698446501207</v>
      </c>
      <c r="U32" s="125"/>
      <c r="V32" s="125">
        <f>+V13/(V13+V63)*100</f>
        <v>90.49554993956707</v>
      </c>
      <c r="W32" s="125">
        <f t="shared" ref="W32:X32" si="19">+W13/(W13+W63)*100</f>
        <v>87.443438914027155</v>
      </c>
      <c r="X32" s="125">
        <f t="shared" si="19"/>
        <v>93.196410079392479</v>
      </c>
      <c r="Y32" s="125"/>
      <c r="Z32" s="125">
        <f>+Z13/(Z13+Z63)*100</f>
        <v>98.471114334058498</v>
      </c>
      <c r="AA32" s="125">
        <f t="shared" ref="AA32:AB32" si="20">+AA13/(AA13+AA63)*100</f>
        <v>98.038161784466539</v>
      </c>
      <c r="AB32" s="125">
        <f t="shared" si="20"/>
        <v>98.824950582033821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 t="shared" ref="B33:D33" si="21">+B14/(B14+B64)*100</f>
        <v>96.053379838495658</v>
      </c>
      <c r="C33" s="125">
        <f t="shared" si="21"/>
        <v>94.846125324434567</v>
      </c>
      <c r="D33" s="125">
        <f t="shared" si="21"/>
        <v>97.316165063605339</v>
      </c>
      <c r="E33" s="125"/>
      <c r="F33" s="125">
        <f t="shared" ref="F33:H33" si="22">+F14/(F14+F64)*100</f>
        <v>94.066412629286873</v>
      </c>
      <c r="G33" s="125">
        <f t="shared" si="22"/>
        <v>92.903458213256485</v>
      </c>
      <c r="H33" s="125">
        <f t="shared" si="22"/>
        <v>95.24680073126143</v>
      </c>
      <c r="I33" s="125"/>
      <c r="J33" s="125">
        <f t="shared" ref="J33:L33" si="23">+J14/(J14+J64)*100</f>
        <v>95.460369760205012</v>
      </c>
      <c r="K33" s="125">
        <f t="shared" si="23"/>
        <v>94.215755855216472</v>
      </c>
      <c r="L33" s="125">
        <f t="shared" si="23"/>
        <v>96.786389413988658</v>
      </c>
      <c r="M33" s="125"/>
      <c r="N33" s="125">
        <f t="shared" ref="N33:P33" si="24">+N14/(N14+N64)*100</f>
        <v>96.070188265399381</v>
      </c>
      <c r="O33" s="125">
        <f t="shared" si="24"/>
        <v>94.576149425287355</v>
      </c>
      <c r="P33" s="125">
        <f t="shared" si="24"/>
        <v>97.618161518422028</v>
      </c>
      <c r="Q33" s="125"/>
      <c r="R33" s="125">
        <f t="shared" ref="R33:T33" si="25">+R14/(R14+R64)*100</f>
        <v>96.143751261861496</v>
      </c>
      <c r="S33" s="125">
        <f t="shared" si="25"/>
        <v>94.510268562401265</v>
      </c>
      <c r="T33" s="125">
        <f t="shared" si="25"/>
        <v>97.852127220156959</v>
      </c>
      <c r="U33" s="125"/>
      <c r="V33" s="125">
        <f t="shared" ref="V33:X33" si="26">+V14/(V14+V64)*100</f>
        <v>98.736310025273795</v>
      </c>
      <c r="W33" s="125">
        <f t="shared" si="26"/>
        <v>98.162515312372406</v>
      </c>
      <c r="X33" s="125">
        <f t="shared" si="26"/>
        <v>99.347542409743355</v>
      </c>
      <c r="Y33" s="125"/>
      <c r="Z33" s="125">
        <f t="shared" ref="Z33:AB33" si="27">+Z14/(Z14+Z64)*100</f>
        <v>100</v>
      </c>
      <c r="AA33" s="125">
        <f t="shared" si="27"/>
        <v>100</v>
      </c>
      <c r="AB33" s="125">
        <f t="shared" si="27"/>
        <v>100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ref="B34:D34" si="28">+B15/(B15+B65)*100</f>
        <v>94.189371005718129</v>
      </c>
      <c r="C34" s="125">
        <f t="shared" si="28"/>
        <v>92.244140954307881</v>
      </c>
      <c r="D34" s="125">
        <f t="shared" si="28"/>
        <v>96.124811273276293</v>
      </c>
      <c r="E34" s="125"/>
      <c r="F34" s="125">
        <f t="shared" ref="F34:H34" si="29">+F15/(F15+F65)*100</f>
        <v>92.13389121338912</v>
      </c>
      <c r="G34" s="125">
        <f t="shared" si="29"/>
        <v>89.951377633711502</v>
      </c>
      <c r="H34" s="125">
        <f t="shared" si="29"/>
        <v>94.463667820069205</v>
      </c>
      <c r="I34" s="125"/>
      <c r="J34" s="125">
        <f t="shared" ref="J34:L34" si="30">+J15/(J15+J65)*100</f>
        <v>94.159292035398238</v>
      </c>
      <c r="K34" s="125">
        <f t="shared" si="30"/>
        <v>92.198581560283685</v>
      </c>
      <c r="L34" s="125">
        <f t="shared" si="30"/>
        <v>96.113074204946997</v>
      </c>
      <c r="M34" s="125"/>
      <c r="N34" s="125">
        <f t="shared" ref="N34:P34" si="31">+N15/(N15+N65)*100</f>
        <v>95.463137996219288</v>
      </c>
      <c r="O34" s="125">
        <f t="shared" si="31"/>
        <v>94.060370009737099</v>
      </c>
      <c r="P34" s="125">
        <f t="shared" si="31"/>
        <v>96.786042240587705</v>
      </c>
      <c r="Q34" s="125"/>
      <c r="R34" s="125">
        <f t="shared" ref="R34:T34" si="32">+R15/(R15+R65)*100</f>
        <v>92.471769134253449</v>
      </c>
      <c r="S34" s="125">
        <f t="shared" si="32"/>
        <v>89.909015715467334</v>
      </c>
      <c r="T34" s="125">
        <f t="shared" si="32"/>
        <v>95.093062605752962</v>
      </c>
      <c r="U34" s="125"/>
      <c r="V34" s="125">
        <f t="shared" ref="V34:X34" si="33">+V15/(V15+V65)*100</f>
        <v>96.714484035168908</v>
      </c>
      <c r="W34" s="125">
        <f t="shared" si="33"/>
        <v>94.726368159203972</v>
      </c>
      <c r="X34" s="125">
        <f t="shared" si="33"/>
        <v>98.442906574394456</v>
      </c>
      <c r="Y34" s="125"/>
      <c r="Z34" s="125">
        <f t="shared" ref="Z34:AB34" si="34">+Z15/(Z15+Z65)*100</f>
        <v>95.818815331010455</v>
      </c>
      <c r="AA34" s="125">
        <f t="shared" si="34"/>
        <v>96.341463414634148</v>
      </c>
      <c r="AB34" s="125">
        <f t="shared" si="34"/>
        <v>95.121951219512198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80.038535778775582</v>
      </c>
      <c r="C37" s="173">
        <f t="shared" ref="C37:D37" si="35">+C18/(C18+C68)*100</f>
        <v>76.739270416305047</v>
      </c>
      <c r="D37" s="173">
        <f t="shared" si="35"/>
        <v>83.262656799310562</v>
      </c>
      <c r="E37" s="173"/>
      <c r="F37" s="173">
        <f>+F18/(F18+F68)*100</f>
        <v>70.750805319236804</v>
      </c>
      <c r="G37" s="173">
        <f t="shared" ref="G37:H37" si="36">+G18/(G18+G68)*100</f>
        <v>68.400025568908205</v>
      </c>
      <c r="H37" s="173">
        <f t="shared" si="36"/>
        <v>73.265634082128088</v>
      </c>
      <c r="I37" s="173"/>
      <c r="J37" s="173">
        <f>+J18/(J18+J68)*100</f>
        <v>74.988282799149147</v>
      </c>
      <c r="K37" s="173">
        <f t="shared" ref="K37:L37" si="37">+K18/(K18+K68)*100</f>
        <v>71.659976555006935</v>
      </c>
      <c r="L37" s="173">
        <f t="shared" si="37"/>
        <v>78.417450499579104</v>
      </c>
      <c r="M37" s="173"/>
      <c r="N37" s="173">
        <f>+N18/(N18+N68)*100</f>
        <v>81.880626625989635</v>
      </c>
      <c r="O37" s="173">
        <f t="shared" ref="O37:P37" si="38">+O18/(O18+O68)*100</f>
        <v>78.693652947384294</v>
      </c>
      <c r="P37" s="173">
        <f t="shared" si="38"/>
        <v>85.024352158233256</v>
      </c>
      <c r="Q37" s="173"/>
      <c r="R37" s="173">
        <f>+R18/(R18+R68)*100</f>
        <v>79.738200589970504</v>
      </c>
      <c r="S37" s="173">
        <f t="shared" ref="S37:T37" si="39">+S18/(S18+S68)*100</f>
        <v>75.60485268630849</v>
      </c>
      <c r="T37" s="173">
        <f t="shared" si="39"/>
        <v>83.608100214188354</v>
      </c>
      <c r="U37" s="173"/>
      <c r="V37" s="173">
        <f>+V18/(V18+V68)*100</f>
        <v>91.220285261489693</v>
      </c>
      <c r="W37" s="173">
        <f t="shared" ref="W37:X37" si="40">+W18/(W18+W68)*100</f>
        <v>88.520339740724182</v>
      </c>
      <c r="X37" s="173">
        <f t="shared" si="40"/>
        <v>93.640552995391701</v>
      </c>
      <c r="Y37" s="173"/>
      <c r="Z37" s="173">
        <f>+Z18/(Z18+Z68)*100</f>
        <v>98.42749901224812</v>
      </c>
      <c r="AA37" s="173">
        <f t="shared" ref="AA37:AB37" si="41">+AA18/(AA18+AA68)*100</f>
        <v>98.065083553210201</v>
      </c>
      <c r="AB37" s="173">
        <f t="shared" si="41"/>
        <v>98.723098995695835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77.751775050360976</v>
      </c>
      <c r="C38" s="125">
        <f t="shared" ref="C38:D38" si="42">+C19/(C19+C69)*100</f>
        <v>74.095242708257643</v>
      </c>
      <c r="D38" s="125">
        <f t="shared" si="42"/>
        <v>81.295673265002748</v>
      </c>
      <c r="E38" s="129"/>
      <c r="F38" s="125">
        <f>+F19/(F19+F69)*100</f>
        <v>67.460032163466082</v>
      </c>
      <c r="G38" s="125">
        <f t="shared" ref="G38:H38" si="43">+G19/(G19+G69)*100</f>
        <v>65.048756436945325</v>
      </c>
      <c r="H38" s="125">
        <f t="shared" si="43"/>
        <v>70.051817539451989</v>
      </c>
      <c r="I38" s="129"/>
      <c r="J38" s="125">
        <f>+J19/(J19+J69)*100</f>
        <v>71.84103473453635</v>
      </c>
      <c r="K38" s="125">
        <f t="shared" ref="K38:L38" si="44">+K19/(K19+K69)*100</f>
        <v>68.177887584928968</v>
      </c>
      <c r="L38" s="125">
        <f t="shared" si="44"/>
        <v>75.602536997885835</v>
      </c>
      <c r="M38" s="129"/>
      <c r="N38" s="125">
        <f>+N19/(N19+N69)*100</f>
        <v>79.628503150119485</v>
      </c>
      <c r="O38" s="125">
        <f t="shared" ref="O38:P38" si="45">+O19/(O19+O69)*100</f>
        <v>76.134122287968438</v>
      </c>
      <c r="P38" s="125">
        <f t="shared" si="45"/>
        <v>83.062674994615548</v>
      </c>
      <c r="Q38" s="129"/>
      <c r="R38" s="125">
        <f>+R19/(R19+R69)*100</f>
        <v>77.648539394401652</v>
      </c>
      <c r="S38" s="125">
        <f t="shared" ref="S38:T38" si="46">+S19/(S19+S69)*100</f>
        <v>73.066836207581659</v>
      </c>
      <c r="T38" s="125">
        <f t="shared" si="46"/>
        <v>81.875504069213292</v>
      </c>
      <c r="U38" s="129"/>
      <c r="V38" s="125">
        <f>+V19/(V19+V69)*100</f>
        <v>90.075714602806627</v>
      </c>
      <c r="W38" s="125">
        <f t="shared" ref="W38:X38" si="47">+W19/(W19+W69)*100</f>
        <v>86.989043404972605</v>
      </c>
      <c r="X38" s="125">
        <f t="shared" si="47"/>
        <v>92.793210592218159</v>
      </c>
      <c r="Y38" s="129"/>
      <c r="Z38" s="125">
        <f>+Z19/(Z19+Z69)*100</f>
        <v>98.52594339622641</v>
      </c>
      <c r="AA38" s="125">
        <f t="shared" ref="AA38:AB38" si="48">+AA19/(AA19+AA69)*100</f>
        <v>98.130484547882489</v>
      </c>
      <c r="AB38" s="125">
        <f t="shared" si="48"/>
        <v>98.838612368024144</v>
      </c>
    </row>
    <row r="39" spans="1:33" ht="15" customHeight="1" x14ac:dyDescent="0.25">
      <c r="A39" s="107" t="s">
        <v>74</v>
      </c>
      <c r="B39" s="125">
        <f t="shared" ref="B39:D39" si="49">+B20/(B20+B70)*100</f>
        <v>96.005018230289735</v>
      </c>
      <c r="C39" s="125">
        <f t="shared" si="49"/>
        <v>94.759791921664629</v>
      </c>
      <c r="D39" s="125">
        <f t="shared" si="49"/>
        <v>97.314032971451553</v>
      </c>
      <c r="E39" s="129"/>
      <c r="F39" s="125">
        <f t="shared" ref="F39:H39" si="50">+F20/(F20+F70)*100</f>
        <v>93.969754253308125</v>
      </c>
      <c r="G39" s="125">
        <f t="shared" si="50"/>
        <v>92.779648335203888</v>
      </c>
      <c r="H39" s="125">
        <f t="shared" si="50"/>
        <v>95.185326709973253</v>
      </c>
      <c r="I39" s="129"/>
      <c r="J39" s="125">
        <f t="shared" ref="J39:L39" si="51">+J20/(J20+J70)*100</f>
        <v>95.358969501799578</v>
      </c>
      <c r="K39" s="125">
        <f t="shared" si="51"/>
        <v>94.083272461650836</v>
      </c>
      <c r="L39" s="125">
        <f t="shared" si="51"/>
        <v>96.73356946084219</v>
      </c>
      <c r="M39" s="129"/>
      <c r="N39" s="125">
        <f t="shared" ref="N39:P39" si="52">+N20/(N20+N70)*100</f>
        <v>96.062843081582443</v>
      </c>
      <c r="O39" s="125">
        <f t="shared" si="52"/>
        <v>94.535315985130111</v>
      </c>
      <c r="P39" s="125">
        <f t="shared" si="52"/>
        <v>97.647512533744703</v>
      </c>
      <c r="Q39" s="129"/>
      <c r="R39" s="125">
        <f t="shared" ref="R39:T39" si="53">+R20/(R20+R70)*100</f>
        <v>96.127562642369028</v>
      </c>
      <c r="S39" s="125">
        <f t="shared" si="53"/>
        <v>94.424242424242422</v>
      </c>
      <c r="T39" s="125">
        <f t="shared" si="53"/>
        <v>97.918436703483437</v>
      </c>
      <c r="U39" s="129"/>
      <c r="V39" s="125">
        <f t="shared" ref="V39:X39" si="54">+V20/(V20+V70)*100</f>
        <v>98.700454840805719</v>
      </c>
      <c r="W39" s="125">
        <f t="shared" si="54"/>
        <v>98.110037799244012</v>
      </c>
      <c r="X39" s="125">
        <f t="shared" si="54"/>
        <v>99.329159212880143</v>
      </c>
      <c r="Y39" s="129"/>
      <c r="Z39" s="125">
        <f t="shared" ref="Z39:AB39" si="55">+Z20/(Z20+Z70)*100</f>
        <v>100</v>
      </c>
      <c r="AA39" s="125">
        <f t="shared" si="55"/>
        <v>100</v>
      </c>
      <c r="AB39" s="125">
        <f t="shared" si="55"/>
        <v>100</v>
      </c>
    </row>
    <row r="40" spans="1:33" ht="15" customHeight="1" x14ac:dyDescent="0.25">
      <c r="A40" s="107" t="s">
        <v>245</v>
      </c>
      <c r="B40" s="125">
        <f t="shared" ref="B40:D40" si="56">+B21/(B21+B71)*100</f>
        <v>94.189371005718129</v>
      </c>
      <c r="C40" s="125">
        <f t="shared" si="56"/>
        <v>92.244140954307881</v>
      </c>
      <c r="D40" s="125">
        <f t="shared" si="56"/>
        <v>96.124811273276293</v>
      </c>
      <c r="E40" s="129"/>
      <c r="F40" s="125">
        <f t="shared" ref="F40:H40" si="57">+F21/(F21+F71)*100</f>
        <v>92.13389121338912</v>
      </c>
      <c r="G40" s="125">
        <f t="shared" si="57"/>
        <v>89.951377633711502</v>
      </c>
      <c r="H40" s="125">
        <f t="shared" si="57"/>
        <v>94.463667820069205</v>
      </c>
      <c r="I40" s="129"/>
      <c r="J40" s="125">
        <f t="shared" ref="J40:L40" si="58">+J21/(J21+J71)*100</f>
        <v>94.159292035398238</v>
      </c>
      <c r="K40" s="125">
        <f t="shared" si="58"/>
        <v>92.198581560283685</v>
      </c>
      <c r="L40" s="125">
        <f t="shared" si="58"/>
        <v>96.113074204946997</v>
      </c>
      <c r="M40" s="129"/>
      <c r="N40" s="125">
        <f t="shared" ref="N40:P40" si="59">+N21/(N21+N71)*100</f>
        <v>95.463137996219288</v>
      </c>
      <c r="O40" s="125">
        <f t="shared" si="59"/>
        <v>94.060370009737099</v>
      </c>
      <c r="P40" s="125">
        <f t="shared" si="59"/>
        <v>96.786042240587705</v>
      </c>
      <c r="Q40" s="129"/>
      <c r="R40" s="125">
        <f t="shared" ref="R40:T40" si="60">+R21/(R21+R71)*100</f>
        <v>92.471769134253449</v>
      </c>
      <c r="S40" s="125">
        <f t="shared" si="60"/>
        <v>89.909015715467334</v>
      </c>
      <c r="T40" s="125">
        <f t="shared" si="60"/>
        <v>95.093062605752962</v>
      </c>
      <c r="U40" s="129"/>
      <c r="V40" s="125">
        <f t="shared" ref="V40:X40" si="61">+V21/(V21+V71)*100</f>
        <v>96.714484035168908</v>
      </c>
      <c r="W40" s="125">
        <f t="shared" si="61"/>
        <v>94.726368159203972</v>
      </c>
      <c r="X40" s="125">
        <f t="shared" si="61"/>
        <v>98.442906574394456</v>
      </c>
      <c r="Y40" s="129"/>
      <c r="Z40" s="125">
        <f t="shared" ref="Z40:AB40" si="62">+Z21/(Z21+Z71)*100</f>
        <v>95.818815331010455</v>
      </c>
      <c r="AA40" s="125">
        <f t="shared" si="62"/>
        <v>96.341463414634148</v>
      </c>
      <c r="AB40" s="125">
        <f t="shared" si="62"/>
        <v>95.121951219512198</v>
      </c>
    </row>
    <row r="41" spans="1:33" ht="15" customHeight="1" x14ac:dyDescent="0.25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83.516554162648674</v>
      </c>
      <c r="C43" s="173">
        <f t="shared" ref="C43:D43" si="63">+C24/(C24+C74)*100</f>
        <v>79.798630342843651</v>
      </c>
      <c r="D43" s="173">
        <f t="shared" si="63"/>
        <v>87.22111702924127</v>
      </c>
      <c r="E43" s="173"/>
      <c r="F43" s="173">
        <f>+F24/(F24+F74)*100</f>
        <v>77.416221466731429</v>
      </c>
      <c r="G43" s="173">
        <f t="shared" ref="G43:H43" si="64">+G24/(G24+G74)*100</f>
        <v>74.569288389513105</v>
      </c>
      <c r="H43" s="173">
        <f t="shared" si="64"/>
        <v>80.484359233097877</v>
      </c>
      <c r="I43" s="173"/>
      <c r="J43" s="173">
        <f>+J24/(J24+J74)*100</f>
        <v>78.437855710336606</v>
      </c>
      <c r="K43" s="173">
        <f t="shared" ref="K43:L43" si="65">+K24/(K24+K74)*100</f>
        <v>74.262734584450413</v>
      </c>
      <c r="L43" s="173">
        <f t="shared" si="65"/>
        <v>82.704953967558097</v>
      </c>
      <c r="M43" s="173"/>
      <c r="N43" s="173">
        <f>+N24/(N24+N74)*100</f>
        <v>86.009026434558351</v>
      </c>
      <c r="O43" s="173">
        <f t="shared" ref="O43:P43" si="66">+O24/(O24+O74)*100</f>
        <v>82.394770042436065</v>
      </c>
      <c r="P43" s="173">
        <f t="shared" si="66"/>
        <v>89.786621913210269</v>
      </c>
      <c r="Q43" s="173"/>
      <c r="R43" s="173">
        <f>+R24/(R24+R74)*100</f>
        <v>82.962599498418939</v>
      </c>
      <c r="S43" s="173">
        <f t="shared" ref="S43:T43" si="67">+S24/(S24+S74)*100</f>
        <v>78.019269549630295</v>
      </c>
      <c r="T43" s="173">
        <f t="shared" si="67"/>
        <v>87.648683092608323</v>
      </c>
      <c r="U43" s="173"/>
      <c r="V43" s="173">
        <f>+V24/(V24+V74)*100</f>
        <v>91.782945736434101</v>
      </c>
      <c r="W43" s="173">
        <f t="shared" ref="W43:X43" si="68">+W24/(W24+W74)*100</f>
        <v>88.854166666666671</v>
      </c>
      <c r="X43" s="173">
        <f t="shared" si="68"/>
        <v>94.417670682730929</v>
      </c>
      <c r="Y43" s="173"/>
      <c r="Z43" s="173">
        <f>+Z24/(Z24+Z74)*100</f>
        <v>98.339719029374209</v>
      </c>
      <c r="AA43" s="173">
        <f t="shared" ref="AA43:AB43" si="69">+AA24/(AA24+AA74)*100</f>
        <v>97.829036635006787</v>
      </c>
      <c r="AB43" s="173">
        <f t="shared" si="69"/>
        <v>98.793727382388425</v>
      </c>
    </row>
    <row r="44" spans="1:33" ht="15" customHeight="1" x14ac:dyDescent="0.25">
      <c r="A44" s="107" t="s">
        <v>73</v>
      </c>
      <c r="B44" s="125">
        <f>+B25/(B25+B75)*100</f>
        <v>83.385247674670126</v>
      </c>
      <c r="C44" s="125">
        <f t="shared" ref="C44:D44" si="70">+C25/(C25+C75)*100</f>
        <v>79.639577196326456</v>
      </c>
      <c r="D44" s="125">
        <f t="shared" si="70"/>
        <v>87.120884818111122</v>
      </c>
      <c r="E44" s="129"/>
      <c r="F44" s="125">
        <f>+F25/(F25+F75)*100</f>
        <v>77.210466885954148</v>
      </c>
      <c r="G44" s="125">
        <f t="shared" ref="G44:H44" si="71">+G25/(G25+G75)*100</f>
        <v>74.359459203933071</v>
      </c>
      <c r="H44" s="125">
        <f t="shared" si="71"/>
        <v>80.290032679738559</v>
      </c>
      <c r="I44" s="129"/>
      <c r="J44" s="125">
        <f>+J25/(J25+J75)*100</f>
        <v>78.237065425677514</v>
      </c>
      <c r="K44" s="125">
        <f t="shared" ref="K44:L44" si="72">+K25/(K25+K75)*100</f>
        <v>74.050838290968088</v>
      </c>
      <c r="L44" s="125">
        <f t="shared" si="72"/>
        <v>82.527716186252775</v>
      </c>
      <c r="M44" s="129"/>
      <c r="N44" s="125">
        <f>+N25/(N25+N75)*100</f>
        <v>85.894624548094583</v>
      </c>
      <c r="O44" s="125">
        <f t="shared" ref="O44:P44" si="73">+O25/(O25+O75)*100</f>
        <v>82.249275362318841</v>
      </c>
      <c r="P44" s="125">
        <f t="shared" si="73"/>
        <v>89.706595538312314</v>
      </c>
      <c r="Q44" s="129"/>
      <c r="R44" s="125">
        <f>+R25/(R25+R75)*100</f>
        <v>82.868591502909211</v>
      </c>
      <c r="S44" s="125">
        <f t="shared" ref="S44:T44" si="74">+S25/(S25+S75)*100</f>
        <v>77.889277257864478</v>
      </c>
      <c r="T44" s="125">
        <f t="shared" si="74"/>
        <v>87.592255856241309</v>
      </c>
      <c r="U44" s="129"/>
      <c r="V44" s="125">
        <f>+V25/(V25+V75)*100</f>
        <v>91.706380254641147</v>
      </c>
      <c r="W44" s="125">
        <f t="shared" ref="W44:X44" si="75">+W25/(W25+W75)*100</f>
        <v>88.740228502705946</v>
      </c>
      <c r="X44" s="125">
        <f t="shared" si="75"/>
        <v>94.370190360469834</v>
      </c>
      <c r="Y44" s="129"/>
      <c r="Z44" s="125">
        <f>+Z25/(Z25+Z75)*100</f>
        <v>98.33190761334474</v>
      </c>
      <c r="AA44" s="125">
        <f t="shared" ref="AA44:AB44" si="76">+AA25/(AA25+AA75)*100</f>
        <v>97.818181818181813</v>
      </c>
      <c r="AB44" s="125">
        <f t="shared" si="76"/>
        <v>98.78836833602584</v>
      </c>
    </row>
    <row r="45" spans="1:33" ht="15" customHeight="1" x14ac:dyDescent="0.25">
      <c r="A45" s="107" t="s">
        <v>74</v>
      </c>
      <c r="B45" s="125">
        <f t="shared" ref="B45:D45" si="77">+B26/(B26+B76)*100</f>
        <v>97.47126436781609</v>
      </c>
      <c r="C45" s="125">
        <f t="shared" si="77"/>
        <v>97.578692493946733</v>
      </c>
      <c r="D45" s="125">
        <f t="shared" si="77"/>
        <v>97.374179431072207</v>
      </c>
      <c r="E45" s="129"/>
      <c r="F45" s="125">
        <f t="shared" ref="F45:H45" si="78">+F26/(F26+F76)*100</f>
        <v>96.380090497737555</v>
      </c>
      <c r="G45" s="125">
        <f t="shared" si="78"/>
        <v>96.116504854368941</v>
      </c>
      <c r="H45" s="125">
        <f t="shared" si="78"/>
        <v>96.610169491525426</v>
      </c>
      <c r="I45" s="129"/>
      <c r="J45" s="125">
        <f t="shared" ref="J45:L45" si="79">+J26/(J26+J76)*100</f>
        <v>98.369565217391312</v>
      </c>
      <c r="K45" s="125">
        <f t="shared" si="79"/>
        <v>98.75</v>
      </c>
      <c r="L45" s="125">
        <f t="shared" si="79"/>
        <v>98.076923076923066</v>
      </c>
      <c r="M45" s="129"/>
      <c r="N45" s="125">
        <f t="shared" ref="N45:P45" si="80">+N26/(N26+N76)*100</f>
        <v>96.276595744680847</v>
      </c>
      <c r="O45" s="125">
        <f t="shared" si="80"/>
        <v>95.744680851063833</v>
      </c>
      <c r="P45" s="125">
        <f t="shared" si="80"/>
        <v>96.808510638297875</v>
      </c>
      <c r="Q45" s="129"/>
      <c r="R45" s="125">
        <f t="shared" ref="R45:T45" si="81">+R26/(R26+R76)*100</f>
        <v>96.774193548387103</v>
      </c>
      <c r="S45" s="125">
        <f t="shared" si="81"/>
        <v>98.245614035087712</v>
      </c>
      <c r="T45" s="125">
        <f t="shared" si="81"/>
        <v>95.522388059701484</v>
      </c>
      <c r="U45" s="129"/>
      <c r="V45" s="125">
        <f t="shared" ref="V45:X45" si="82">+V26/(V26+V76)*100</f>
        <v>100</v>
      </c>
      <c r="W45" s="125">
        <f t="shared" si="82"/>
        <v>100</v>
      </c>
      <c r="X45" s="125">
        <f t="shared" si="82"/>
        <v>100</v>
      </c>
      <c r="Y45" s="129"/>
      <c r="Z45" s="125">
        <f t="shared" ref="Z45:AB45" si="83">+Z26/(Z26+Z76)*100</f>
        <v>100</v>
      </c>
      <c r="AA45" s="125">
        <f t="shared" si="83"/>
        <v>100</v>
      </c>
      <c r="AB45" s="125">
        <f t="shared" si="83"/>
        <v>100</v>
      </c>
    </row>
    <row r="46" spans="1:33" ht="15" customHeight="1" thickBot="1" x14ac:dyDescent="0.3">
      <c r="A46" s="122" t="s">
        <v>245</v>
      </c>
      <c r="B46" s="125">
        <v>0</v>
      </c>
      <c r="C46" s="125">
        <v>0</v>
      </c>
      <c r="D46" s="125">
        <v>0</v>
      </c>
      <c r="E46" s="132"/>
      <c r="F46" s="125">
        <v>0</v>
      </c>
      <c r="G46" s="125">
        <v>0</v>
      </c>
      <c r="H46" s="125">
        <v>0</v>
      </c>
      <c r="I46" s="132"/>
      <c r="J46" s="125">
        <v>0</v>
      </c>
      <c r="K46" s="125">
        <v>0</v>
      </c>
      <c r="L46" s="125">
        <v>0</v>
      </c>
      <c r="M46" s="132"/>
      <c r="N46" s="125">
        <v>0</v>
      </c>
      <c r="O46" s="125">
        <v>0</v>
      </c>
      <c r="P46" s="125">
        <v>0</v>
      </c>
      <c r="Q46" s="132"/>
      <c r="R46" s="125">
        <v>0</v>
      </c>
      <c r="S46" s="125">
        <v>0</v>
      </c>
      <c r="T46" s="125">
        <v>0</v>
      </c>
      <c r="U46" s="132"/>
      <c r="V46" s="125">
        <v>0</v>
      </c>
      <c r="W46" s="125">
        <v>0</v>
      </c>
      <c r="X46" s="125">
        <v>0</v>
      </c>
      <c r="Y46" s="132"/>
      <c r="Z46" s="125">
        <v>0</v>
      </c>
      <c r="AA46" s="125">
        <v>0</v>
      </c>
      <c r="AB46" s="125">
        <v>0</v>
      </c>
    </row>
    <row r="47" spans="1:33" ht="15" customHeight="1" x14ac:dyDescent="0.25">
      <c r="A47" s="388" t="s">
        <v>238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</row>
    <row r="48" spans="1:33" ht="15" customHeight="1" x14ac:dyDescent="0.25">
      <c r="A48" s="389" t="s">
        <v>224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</row>
    <row r="51" spans="1:33" s="123" customFormat="1" ht="15" customHeight="1" x14ac:dyDescent="0.2">
      <c r="A51" s="390" t="s">
        <v>261</v>
      </c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29"/>
      <c r="AD51" s="372" t="s">
        <v>317</v>
      </c>
      <c r="AE51" s="372"/>
      <c r="AF51" s="41"/>
      <c r="AG51" s="107"/>
    </row>
    <row r="52" spans="1:33" s="123" customFormat="1" ht="15" customHeight="1" x14ac:dyDescent="0.2">
      <c r="A52" s="384" t="s">
        <v>123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0"/>
      <c r="AD52" s="372"/>
      <c r="AE52" s="372"/>
      <c r="AF52" s="41"/>
      <c r="AG52" s="107"/>
    </row>
    <row r="53" spans="1:33" s="123" customFormat="1" ht="15" customHeight="1" x14ac:dyDescent="0.2">
      <c r="A53" s="390" t="s">
        <v>236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170"/>
      <c r="AD53" s="170"/>
      <c r="AE53" s="170"/>
      <c r="AF53" s="170"/>
      <c r="AG53" s="107"/>
    </row>
    <row r="54" spans="1:33" s="123" customFormat="1" ht="15" customHeight="1" x14ac:dyDescent="0.25">
      <c r="A54" s="384" t="s">
        <v>237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107"/>
      <c r="AD54" s="107"/>
      <c r="AE54" s="107"/>
      <c r="AF54" s="107"/>
      <c r="AG54" s="107"/>
    </row>
    <row r="55" spans="1:33" s="162" customFormat="1" ht="15" customHeight="1" x14ac:dyDescent="0.2">
      <c r="A55" s="384" t="s">
        <v>481</v>
      </c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170"/>
      <c r="AD55" s="170"/>
      <c r="AE55" s="170"/>
      <c r="AF55" s="170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70"/>
      <c r="AF56" s="170"/>
      <c r="AG56" s="170"/>
    </row>
    <row r="57" spans="1:33" s="170" customFormat="1" ht="15" customHeight="1" x14ac:dyDescent="0.2">
      <c r="A57" s="386" t="s">
        <v>418</v>
      </c>
      <c r="B57" s="385" t="s">
        <v>19</v>
      </c>
      <c r="C57" s="385"/>
      <c r="D57" s="385"/>
      <c r="E57" s="108"/>
      <c r="F57" s="385" t="s">
        <v>116</v>
      </c>
      <c r="G57" s="385"/>
      <c r="H57" s="385"/>
      <c r="I57" s="108"/>
      <c r="J57" s="385" t="s">
        <v>117</v>
      </c>
      <c r="K57" s="385"/>
      <c r="L57" s="385"/>
      <c r="M57" s="108"/>
      <c r="N57" s="385" t="s">
        <v>118</v>
      </c>
      <c r="O57" s="385"/>
      <c r="P57" s="385"/>
      <c r="Q57" s="108"/>
      <c r="R57" s="385" t="s">
        <v>119</v>
      </c>
      <c r="S57" s="385"/>
      <c r="T57" s="385"/>
      <c r="U57" s="108"/>
      <c r="V57" s="385" t="s">
        <v>120</v>
      </c>
      <c r="W57" s="385"/>
      <c r="X57" s="385"/>
      <c r="Y57" s="108"/>
      <c r="Z57" s="385" t="s">
        <v>121</v>
      </c>
      <c r="AA57" s="385"/>
      <c r="AB57" s="385"/>
    </row>
    <row r="58" spans="1:33" s="170" customFormat="1" ht="15" customHeight="1" thickBot="1" x14ac:dyDescent="0.25">
      <c r="A58" s="387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83" t="s">
        <v>421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84">+B68+B74</f>
        <v>73089</v>
      </c>
      <c r="C62" s="151">
        <f t="shared" si="84"/>
        <v>42644</v>
      </c>
      <c r="D62" s="151">
        <f t="shared" si="84"/>
        <v>30445</v>
      </c>
      <c r="E62" s="151"/>
      <c r="F62" s="151">
        <f t="shared" ref="F62:H64" si="85">+F68+F74</f>
        <v>22356</v>
      </c>
      <c r="G62" s="151">
        <f t="shared" si="85"/>
        <v>12603</v>
      </c>
      <c r="H62" s="151">
        <f t="shared" si="85"/>
        <v>9753</v>
      </c>
      <c r="I62" s="151"/>
      <c r="J62" s="151">
        <f t="shared" ref="J62:L64" si="86">+J68+J74</f>
        <v>17853</v>
      </c>
      <c r="K62" s="151">
        <f t="shared" si="86"/>
        <v>10378</v>
      </c>
      <c r="L62" s="151">
        <f t="shared" si="86"/>
        <v>7475</v>
      </c>
      <c r="M62" s="151"/>
      <c r="N62" s="151">
        <f t="shared" ref="N62:P64" si="87">+N68+N74</f>
        <v>12068</v>
      </c>
      <c r="O62" s="151">
        <f t="shared" si="87"/>
        <v>7188</v>
      </c>
      <c r="P62" s="151">
        <f t="shared" si="87"/>
        <v>4880</v>
      </c>
      <c r="Q62" s="151"/>
      <c r="R62" s="151">
        <f t="shared" ref="R62:T64" si="88">+R68+R74</f>
        <v>15214</v>
      </c>
      <c r="S62" s="151">
        <f t="shared" si="88"/>
        <v>9000</v>
      </c>
      <c r="T62" s="151">
        <f t="shared" si="88"/>
        <v>6214</v>
      </c>
      <c r="U62" s="151"/>
      <c r="V62" s="151">
        <f t="shared" ref="V62:X64" si="89">+V68+V74</f>
        <v>5321</v>
      </c>
      <c r="W62" s="151">
        <f t="shared" si="89"/>
        <v>3317</v>
      </c>
      <c r="X62" s="151">
        <f t="shared" si="89"/>
        <v>2004</v>
      </c>
      <c r="Y62" s="151"/>
      <c r="Z62" s="151">
        <f t="shared" ref="Z62:AB64" si="90">+Z68+Z74</f>
        <v>277</v>
      </c>
      <c r="AA62" s="151">
        <f t="shared" si="90"/>
        <v>158</v>
      </c>
      <c r="AB62" s="151">
        <f t="shared" si="90"/>
        <v>119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84"/>
        <v>71357</v>
      </c>
      <c r="C63" s="114">
        <f t="shared" si="84"/>
        <v>41489</v>
      </c>
      <c r="D63" s="114">
        <f t="shared" si="84"/>
        <v>29868</v>
      </c>
      <c r="E63" s="114"/>
      <c r="F63" s="114">
        <f t="shared" si="85"/>
        <v>21841</v>
      </c>
      <c r="G63" s="114">
        <f t="shared" si="85"/>
        <v>12282</v>
      </c>
      <c r="H63" s="114">
        <f t="shared" si="85"/>
        <v>9559</v>
      </c>
      <c r="I63" s="114"/>
      <c r="J63" s="114">
        <f t="shared" si="86"/>
        <v>17473</v>
      </c>
      <c r="K63" s="114">
        <f t="shared" si="86"/>
        <v>10127</v>
      </c>
      <c r="L63" s="114">
        <f t="shared" si="86"/>
        <v>7346</v>
      </c>
      <c r="M63" s="114"/>
      <c r="N63" s="114">
        <f t="shared" si="87"/>
        <v>11757</v>
      </c>
      <c r="O63" s="114">
        <f t="shared" si="87"/>
        <v>6976</v>
      </c>
      <c r="P63" s="114">
        <f t="shared" si="87"/>
        <v>4781</v>
      </c>
      <c r="Q63" s="114"/>
      <c r="R63" s="114">
        <f t="shared" si="88"/>
        <v>14843</v>
      </c>
      <c r="S63" s="114">
        <f t="shared" si="88"/>
        <v>8739</v>
      </c>
      <c r="T63" s="114">
        <f t="shared" si="88"/>
        <v>6104</v>
      </c>
      <c r="U63" s="114"/>
      <c r="V63" s="114">
        <f t="shared" si="89"/>
        <v>5190</v>
      </c>
      <c r="W63" s="114">
        <f t="shared" si="89"/>
        <v>3219</v>
      </c>
      <c r="X63" s="114">
        <f t="shared" si="89"/>
        <v>1971</v>
      </c>
      <c r="Y63" s="114"/>
      <c r="Z63" s="114">
        <f t="shared" si="90"/>
        <v>253</v>
      </c>
      <c r="AA63" s="114">
        <f t="shared" si="90"/>
        <v>146</v>
      </c>
      <c r="AB63" s="114">
        <f t="shared" si="90"/>
        <v>107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84"/>
        <v>1041</v>
      </c>
      <c r="C64" s="114">
        <f t="shared" si="84"/>
        <v>695</v>
      </c>
      <c r="D64" s="114">
        <f t="shared" si="84"/>
        <v>346</v>
      </c>
      <c r="E64" s="114"/>
      <c r="F64" s="114">
        <f t="shared" si="85"/>
        <v>327</v>
      </c>
      <c r="G64" s="114">
        <f t="shared" si="85"/>
        <v>197</v>
      </c>
      <c r="H64" s="114">
        <f t="shared" si="85"/>
        <v>130</v>
      </c>
      <c r="I64" s="114"/>
      <c r="J64" s="114">
        <f t="shared" si="86"/>
        <v>248</v>
      </c>
      <c r="K64" s="114">
        <f t="shared" si="86"/>
        <v>163</v>
      </c>
      <c r="L64" s="114">
        <f t="shared" si="86"/>
        <v>85</v>
      </c>
      <c r="M64" s="114"/>
      <c r="N64" s="114">
        <f t="shared" si="87"/>
        <v>215</v>
      </c>
      <c r="O64" s="114">
        <f t="shared" si="87"/>
        <v>151</v>
      </c>
      <c r="P64" s="114">
        <f t="shared" si="87"/>
        <v>64</v>
      </c>
      <c r="Q64" s="114"/>
      <c r="R64" s="114">
        <f t="shared" si="88"/>
        <v>191</v>
      </c>
      <c r="S64" s="114">
        <f t="shared" si="88"/>
        <v>139</v>
      </c>
      <c r="T64" s="114">
        <f t="shared" si="88"/>
        <v>52</v>
      </c>
      <c r="U64" s="114"/>
      <c r="V64" s="114">
        <f t="shared" si="89"/>
        <v>60</v>
      </c>
      <c r="W64" s="114">
        <f t="shared" si="89"/>
        <v>45</v>
      </c>
      <c r="X64" s="114">
        <f t="shared" si="89"/>
        <v>15</v>
      </c>
      <c r="Y64" s="114"/>
      <c r="Z64" s="114">
        <f t="shared" si="90"/>
        <v>0</v>
      </c>
      <c r="AA64" s="114">
        <f t="shared" si="90"/>
        <v>0</v>
      </c>
      <c r="AB64" s="114">
        <f t="shared" si="90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691</v>
      </c>
      <c r="C65" s="114">
        <f>+C71</f>
        <v>460</v>
      </c>
      <c r="D65" s="114">
        <f>+D71</f>
        <v>231</v>
      </c>
      <c r="E65" s="114"/>
      <c r="F65" s="114">
        <f>+F71</f>
        <v>188</v>
      </c>
      <c r="G65" s="114">
        <f>+G71</f>
        <v>124</v>
      </c>
      <c r="H65" s="114">
        <f>+H71</f>
        <v>64</v>
      </c>
      <c r="I65" s="114"/>
      <c r="J65" s="114">
        <f>+J71</f>
        <v>132</v>
      </c>
      <c r="K65" s="114">
        <f>+K71</f>
        <v>88</v>
      </c>
      <c r="L65" s="114">
        <f>+L71</f>
        <v>44</v>
      </c>
      <c r="M65" s="114"/>
      <c r="N65" s="114">
        <f>+N71</f>
        <v>96</v>
      </c>
      <c r="O65" s="114">
        <f>+O71</f>
        <v>61</v>
      </c>
      <c r="P65" s="114">
        <f>+P71</f>
        <v>35</v>
      </c>
      <c r="Q65" s="114"/>
      <c r="R65" s="114">
        <f>+R71</f>
        <v>180</v>
      </c>
      <c r="S65" s="114">
        <f>+S71</f>
        <v>122</v>
      </c>
      <c r="T65" s="114">
        <f>+T71</f>
        <v>58</v>
      </c>
      <c r="U65" s="114"/>
      <c r="V65" s="114">
        <f>+V71</f>
        <v>71</v>
      </c>
      <c r="W65" s="114">
        <f>+W71</f>
        <v>53</v>
      </c>
      <c r="X65" s="114">
        <f>+X71</f>
        <v>18</v>
      </c>
      <c r="Y65" s="114"/>
      <c r="Z65" s="114">
        <f>+Z71</f>
        <v>24</v>
      </c>
      <c r="AA65" s="114">
        <f>+AA71</f>
        <v>12</v>
      </c>
      <c r="AB65" s="114">
        <f>+AB71</f>
        <v>12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0">
        <v>57705</v>
      </c>
      <c r="C68" s="260">
        <v>33234</v>
      </c>
      <c r="D68" s="260">
        <v>24471</v>
      </c>
      <c r="E68" s="260"/>
      <c r="F68" s="260">
        <v>17706</v>
      </c>
      <c r="G68" s="260">
        <v>9887</v>
      </c>
      <c r="H68" s="260">
        <v>7819</v>
      </c>
      <c r="I68" s="260"/>
      <c r="J68" s="260">
        <v>13875</v>
      </c>
      <c r="K68" s="260">
        <v>7978</v>
      </c>
      <c r="L68" s="260">
        <v>5897</v>
      </c>
      <c r="M68" s="260"/>
      <c r="N68" s="260">
        <v>9681</v>
      </c>
      <c r="O68" s="260">
        <v>5653</v>
      </c>
      <c r="P68" s="260">
        <v>4028</v>
      </c>
      <c r="Q68" s="260"/>
      <c r="R68" s="260">
        <v>12089</v>
      </c>
      <c r="S68" s="260">
        <v>7038</v>
      </c>
      <c r="T68" s="260">
        <v>5051</v>
      </c>
      <c r="U68" s="260"/>
      <c r="V68" s="260">
        <v>4155</v>
      </c>
      <c r="W68" s="260">
        <v>2568</v>
      </c>
      <c r="X68" s="260">
        <v>1587</v>
      </c>
      <c r="Y68" s="260"/>
      <c r="Z68" s="260">
        <v>199</v>
      </c>
      <c r="AA68" s="260">
        <v>110</v>
      </c>
      <c r="AB68" s="260">
        <v>89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1">
        <v>55995</v>
      </c>
      <c r="C69" s="261">
        <v>32089</v>
      </c>
      <c r="D69" s="261">
        <v>23906</v>
      </c>
      <c r="E69" s="261"/>
      <c r="F69" s="261">
        <v>17199</v>
      </c>
      <c r="G69" s="261">
        <v>9570</v>
      </c>
      <c r="H69" s="261">
        <v>7629</v>
      </c>
      <c r="I69" s="261"/>
      <c r="J69" s="261">
        <v>13498</v>
      </c>
      <c r="K69" s="261">
        <v>7728</v>
      </c>
      <c r="L69" s="261">
        <v>5770</v>
      </c>
      <c r="M69" s="261"/>
      <c r="N69" s="261">
        <v>9377</v>
      </c>
      <c r="O69" s="261">
        <v>5445</v>
      </c>
      <c r="P69" s="261">
        <v>3932</v>
      </c>
      <c r="Q69" s="261"/>
      <c r="R69" s="261">
        <v>11722</v>
      </c>
      <c r="S69" s="261">
        <v>6778</v>
      </c>
      <c r="T69" s="261">
        <v>4944</v>
      </c>
      <c r="U69" s="261"/>
      <c r="V69" s="261">
        <v>4024</v>
      </c>
      <c r="W69" s="261">
        <v>2470</v>
      </c>
      <c r="X69" s="261">
        <v>1554</v>
      </c>
      <c r="Y69" s="261"/>
      <c r="Z69" s="261">
        <v>175</v>
      </c>
      <c r="AA69" s="261">
        <v>98</v>
      </c>
      <c r="AB69" s="261">
        <v>77</v>
      </c>
    </row>
    <row r="70" spans="1:33" ht="15" customHeight="1" x14ac:dyDescent="0.2">
      <c r="A70" s="115" t="s">
        <v>74</v>
      </c>
      <c r="B70" s="261">
        <v>1019</v>
      </c>
      <c r="C70" s="261">
        <v>685</v>
      </c>
      <c r="D70" s="261">
        <v>334</v>
      </c>
      <c r="E70" s="261"/>
      <c r="F70" s="261">
        <v>319</v>
      </c>
      <c r="G70" s="261">
        <v>193</v>
      </c>
      <c r="H70" s="261">
        <v>126</v>
      </c>
      <c r="I70" s="261"/>
      <c r="J70" s="261">
        <v>245</v>
      </c>
      <c r="K70" s="261">
        <v>162</v>
      </c>
      <c r="L70" s="261">
        <v>83</v>
      </c>
      <c r="M70" s="261"/>
      <c r="N70" s="261">
        <v>208</v>
      </c>
      <c r="O70" s="261">
        <v>147</v>
      </c>
      <c r="P70" s="261">
        <v>61</v>
      </c>
      <c r="Q70" s="261"/>
      <c r="R70" s="261">
        <v>187</v>
      </c>
      <c r="S70" s="261">
        <v>138</v>
      </c>
      <c r="T70" s="261">
        <v>49</v>
      </c>
      <c r="U70" s="261"/>
      <c r="V70" s="261">
        <v>60</v>
      </c>
      <c r="W70" s="261">
        <v>45</v>
      </c>
      <c r="X70" s="261">
        <v>15</v>
      </c>
      <c r="Y70" s="261"/>
      <c r="Z70" s="261">
        <v>0</v>
      </c>
      <c r="AA70" s="261">
        <v>0</v>
      </c>
      <c r="AB70" s="261">
        <v>0</v>
      </c>
    </row>
    <row r="71" spans="1:33" ht="15" customHeight="1" x14ac:dyDescent="0.2">
      <c r="A71" s="115" t="s">
        <v>245</v>
      </c>
      <c r="B71" s="261">
        <v>691</v>
      </c>
      <c r="C71" s="261">
        <v>460</v>
      </c>
      <c r="D71" s="261">
        <v>231</v>
      </c>
      <c r="E71" s="261"/>
      <c r="F71" s="261">
        <v>188</v>
      </c>
      <c r="G71" s="261">
        <v>124</v>
      </c>
      <c r="H71" s="261">
        <v>64</v>
      </c>
      <c r="I71" s="261"/>
      <c r="J71" s="261">
        <v>132</v>
      </c>
      <c r="K71" s="261">
        <v>88</v>
      </c>
      <c r="L71" s="261">
        <v>44</v>
      </c>
      <c r="M71" s="261"/>
      <c r="N71" s="261">
        <v>96</v>
      </c>
      <c r="O71" s="261">
        <v>61</v>
      </c>
      <c r="P71" s="261">
        <v>35</v>
      </c>
      <c r="Q71" s="261"/>
      <c r="R71" s="261">
        <v>180</v>
      </c>
      <c r="S71" s="261">
        <v>122</v>
      </c>
      <c r="T71" s="261">
        <v>58</v>
      </c>
      <c r="U71" s="261"/>
      <c r="V71" s="261">
        <v>71</v>
      </c>
      <c r="W71" s="261">
        <v>53</v>
      </c>
      <c r="X71" s="261">
        <v>18</v>
      </c>
      <c r="Y71" s="261"/>
      <c r="Z71" s="261">
        <v>24</v>
      </c>
      <c r="AA71" s="261">
        <v>12</v>
      </c>
      <c r="AB71" s="261">
        <v>12</v>
      </c>
    </row>
    <row r="72" spans="1:33" ht="15" customHeight="1" x14ac:dyDescent="0.2">
      <c r="A72" s="115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</row>
    <row r="73" spans="1:33" ht="15" customHeight="1" x14ac:dyDescent="0.2">
      <c r="A73" s="124" t="s">
        <v>420</v>
      </c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</row>
    <row r="74" spans="1:33" s="123" customFormat="1" ht="15" customHeight="1" x14ac:dyDescent="0.2">
      <c r="A74" s="136" t="s">
        <v>19</v>
      </c>
      <c r="B74" s="260">
        <v>15384</v>
      </c>
      <c r="C74" s="260">
        <v>9410</v>
      </c>
      <c r="D74" s="260">
        <v>5974</v>
      </c>
      <c r="E74" s="260"/>
      <c r="F74" s="260">
        <v>4650</v>
      </c>
      <c r="G74" s="260">
        <v>2716</v>
      </c>
      <c r="H74" s="260">
        <v>1934</v>
      </c>
      <c r="I74" s="260"/>
      <c r="J74" s="260">
        <v>3978</v>
      </c>
      <c r="K74" s="260">
        <v>2400</v>
      </c>
      <c r="L74" s="260">
        <v>1578</v>
      </c>
      <c r="M74" s="260"/>
      <c r="N74" s="260">
        <v>2387</v>
      </c>
      <c r="O74" s="260">
        <v>1535</v>
      </c>
      <c r="P74" s="260">
        <v>852</v>
      </c>
      <c r="Q74" s="260"/>
      <c r="R74" s="260">
        <v>3125</v>
      </c>
      <c r="S74" s="260">
        <v>1962</v>
      </c>
      <c r="T74" s="260">
        <v>1163</v>
      </c>
      <c r="U74" s="260"/>
      <c r="V74" s="260">
        <v>1166</v>
      </c>
      <c r="W74" s="260">
        <v>749</v>
      </c>
      <c r="X74" s="260">
        <v>417</v>
      </c>
      <c r="Y74" s="260"/>
      <c r="Z74" s="260">
        <v>78</v>
      </c>
      <c r="AA74" s="260">
        <v>48</v>
      </c>
      <c r="AB74" s="260">
        <v>30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1">
        <v>15362</v>
      </c>
      <c r="C75" s="261">
        <v>9400</v>
      </c>
      <c r="D75" s="261">
        <v>5962</v>
      </c>
      <c r="E75" s="261"/>
      <c r="F75" s="261">
        <v>4642</v>
      </c>
      <c r="G75" s="261">
        <v>2712</v>
      </c>
      <c r="H75" s="261">
        <v>1930</v>
      </c>
      <c r="I75" s="261"/>
      <c r="J75" s="261">
        <v>3975</v>
      </c>
      <c r="K75" s="261">
        <v>2399</v>
      </c>
      <c r="L75" s="261">
        <v>1576</v>
      </c>
      <c r="M75" s="261"/>
      <c r="N75" s="261">
        <v>2380</v>
      </c>
      <c r="O75" s="261">
        <v>1531</v>
      </c>
      <c r="P75" s="261">
        <v>849</v>
      </c>
      <c r="Q75" s="261"/>
      <c r="R75" s="261">
        <v>3121</v>
      </c>
      <c r="S75" s="261">
        <v>1961</v>
      </c>
      <c r="T75" s="261">
        <v>1160</v>
      </c>
      <c r="U75" s="261"/>
      <c r="V75" s="261">
        <v>1166</v>
      </c>
      <c r="W75" s="261">
        <v>749</v>
      </c>
      <c r="X75" s="261">
        <v>417</v>
      </c>
      <c r="Y75" s="261"/>
      <c r="Z75" s="261">
        <v>78</v>
      </c>
      <c r="AA75" s="261">
        <v>48</v>
      </c>
      <c r="AB75" s="261">
        <v>30</v>
      </c>
    </row>
    <row r="76" spans="1:33" ht="15" customHeight="1" x14ac:dyDescent="0.2">
      <c r="A76" s="115" t="s">
        <v>74</v>
      </c>
      <c r="B76" s="261">
        <v>22</v>
      </c>
      <c r="C76" s="261">
        <v>10</v>
      </c>
      <c r="D76" s="261">
        <v>12</v>
      </c>
      <c r="E76" s="261"/>
      <c r="F76" s="261">
        <v>8</v>
      </c>
      <c r="G76" s="261">
        <v>4</v>
      </c>
      <c r="H76" s="261">
        <v>4</v>
      </c>
      <c r="I76" s="261"/>
      <c r="J76" s="261">
        <v>3</v>
      </c>
      <c r="K76" s="261">
        <v>1</v>
      </c>
      <c r="L76" s="261">
        <v>2</v>
      </c>
      <c r="M76" s="261"/>
      <c r="N76" s="261">
        <v>7</v>
      </c>
      <c r="O76" s="261">
        <v>4</v>
      </c>
      <c r="P76" s="261">
        <v>3</v>
      </c>
      <c r="Q76" s="261"/>
      <c r="R76" s="261">
        <v>4</v>
      </c>
      <c r="S76" s="261">
        <v>1</v>
      </c>
      <c r="T76" s="261">
        <v>3</v>
      </c>
      <c r="U76" s="261"/>
      <c r="V76" s="261">
        <v>0</v>
      </c>
      <c r="W76" s="261">
        <v>0</v>
      </c>
      <c r="X76" s="261">
        <v>0</v>
      </c>
      <c r="Y76" s="261"/>
      <c r="Z76" s="261">
        <v>0</v>
      </c>
      <c r="AA76" s="261">
        <v>0</v>
      </c>
      <c r="AB76" s="261">
        <v>0</v>
      </c>
    </row>
    <row r="77" spans="1:33" ht="15" customHeight="1" x14ac:dyDescent="0.25">
      <c r="A77" s="115" t="s">
        <v>245</v>
      </c>
      <c r="B77" s="118">
        <v>0</v>
      </c>
      <c r="C77" s="118">
        <v>0</v>
      </c>
      <c r="D77" s="118">
        <v>0</v>
      </c>
      <c r="E77" s="118"/>
      <c r="F77" s="118">
        <v>0</v>
      </c>
      <c r="G77" s="118">
        <v>0</v>
      </c>
      <c r="H77" s="118">
        <v>0</v>
      </c>
      <c r="I77" s="118"/>
      <c r="J77" s="118">
        <v>0</v>
      </c>
      <c r="K77" s="118">
        <v>0</v>
      </c>
      <c r="L77" s="118">
        <v>0</v>
      </c>
      <c r="M77" s="118"/>
      <c r="N77" s="118">
        <v>0</v>
      </c>
      <c r="O77" s="118">
        <v>0</v>
      </c>
      <c r="P77" s="118">
        <v>0</v>
      </c>
      <c r="Q77" s="118"/>
      <c r="R77" s="118">
        <v>0</v>
      </c>
      <c r="S77" s="118">
        <v>0</v>
      </c>
      <c r="T77" s="118">
        <v>0</v>
      </c>
      <c r="U77" s="118"/>
      <c r="V77" s="118">
        <v>0</v>
      </c>
      <c r="W77" s="118">
        <v>0</v>
      </c>
      <c r="X77" s="118">
        <v>0</v>
      </c>
      <c r="Y77" s="118"/>
      <c r="Z77" s="118">
        <v>0</v>
      </c>
      <c r="AA77" s="118">
        <v>0</v>
      </c>
      <c r="AB77" s="118"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83" t="s">
        <v>422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19.11263244877253</v>
      </c>
      <c r="C81" s="173">
        <f t="shared" ref="C81:D81" si="91">+C62/(C62+C12)*100</f>
        <v>22.508537557334911</v>
      </c>
      <c r="D81" s="173">
        <f t="shared" si="91"/>
        <v>15.778290274934569</v>
      </c>
      <c r="E81" s="173"/>
      <c r="F81" s="173">
        <f>+F62/(F62+F12)*100</f>
        <v>27.557473035439138</v>
      </c>
      <c r="G81" s="173">
        <f t="shared" ref="G81:H81" si="92">+G62/(G62+G12)*100</f>
        <v>30.030022874571099</v>
      </c>
      <c r="H81" s="173">
        <f t="shared" si="92"/>
        <v>24.907423959956073</v>
      </c>
      <c r="I81" s="173"/>
      <c r="J81" s="173">
        <f>+J62/(J62+J12)*100</f>
        <v>24.150805567955846</v>
      </c>
      <c r="K81" s="173">
        <f t="shared" ref="K81:L81" si="93">+K62/(K62+K12)*100</f>
        <v>27.692389796136197</v>
      </c>
      <c r="L81" s="173">
        <f t="shared" si="93"/>
        <v>20.509232584300491</v>
      </c>
      <c r="M81" s="173"/>
      <c r="N81" s="173">
        <f>+N62/(N62+N12)*100</f>
        <v>17.120158887785504</v>
      </c>
      <c r="O81" s="173">
        <f t="shared" ref="O81:P81" si="94">+O62/(O62+O12)*100</f>
        <v>20.390910896144788</v>
      </c>
      <c r="P81" s="173">
        <f t="shared" si="94"/>
        <v>13.848293084366754</v>
      </c>
      <c r="Q81" s="173"/>
      <c r="R81" s="173">
        <f>+R62/(R62+R12)*100</f>
        <v>19.503627926056971</v>
      </c>
      <c r="S81" s="173">
        <f t="shared" ref="S81:T81" si="95">+S62/(S62+S12)*100</f>
        <v>23.824650571791615</v>
      </c>
      <c r="T81" s="173">
        <f t="shared" si="95"/>
        <v>15.446184439473029</v>
      </c>
      <c r="U81" s="173"/>
      <c r="V81" s="173">
        <f>+V62/(V62+V12)*100</f>
        <v>8.6499227830610419</v>
      </c>
      <c r="W81" s="173">
        <f t="shared" ref="W81:X81" si="96">+W62/(W62+W12)*100</f>
        <v>11.402543829494672</v>
      </c>
      <c r="X81" s="173">
        <f t="shared" si="96"/>
        <v>6.1804163454124907</v>
      </c>
      <c r="Y81" s="173"/>
      <c r="Z81" s="173">
        <f>+Z62/(Z62+Z12)*100</f>
        <v>1.5962657753702529</v>
      </c>
      <c r="AA81" s="173">
        <f t="shared" ref="AA81:AB81" si="97">+AA62/(AA62+AA12)*100</f>
        <v>2.0010131712259374</v>
      </c>
      <c r="AB81" s="173">
        <f t="shared" si="97"/>
        <v>1.2583271650629164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20.734694589167876</v>
      </c>
      <c r="C82" s="125">
        <f t="shared" ref="C82:D82" si="98">+C63/(C63+C13)*100</f>
        <v>24.399409554166347</v>
      </c>
      <c r="D82" s="125">
        <f t="shared" si="98"/>
        <v>17.155460592066721</v>
      </c>
      <c r="E82" s="125"/>
      <c r="F82" s="125">
        <f>+F63/(F63+F13)*100</f>
        <v>29.827652135911727</v>
      </c>
      <c r="G82" s="125">
        <f t="shared" ref="G82:H82" si="99">+G63/(G63+G13)*100</f>
        <v>32.35681542757785</v>
      </c>
      <c r="H82" s="125">
        <f t="shared" si="99"/>
        <v>27.105427323767934</v>
      </c>
      <c r="I82" s="125"/>
      <c r="J82" s="125">
        <f>+J63/(J63+J13)*100</f>
        <v>26.394259818731118</v>
      </c>
      <c r="K82" s="125">
        <f t="shared" ref="K82:L82" si="100">+K63/(K63+K13)*100</f>
        <v>30.202803459588427</v>
      </c>
      <c r="L82" s="125">
        <f t="shared" si="100"/>
        <v>22.485460667278851</v>
      </c>
      <c r="M82" s="125"/>
      <c r="N82" s="125">
        <f>+N63/(N63+N13)*100</f>
        <v>18.690682479373002</v>
      </c>
      <c r="O82" s="125">
        <f t="shared" ref="O82:P82" si="101">+O63/(O63+O13)*100</f>
        <v>22.188295165394404</v>
      </c>
      <c r="P82" s="125">
        <f t="shared" si="101"/>
        <v>15.195626609032834</v>
      </c>
      <c r="Q82" s="125"/>
      <c r="R82" s="125">
        <f>+R63/(R63+R13)*100</f>
        <v>21.005632447425775</v>
      </c>
      <c r="S82" s="125">
        <f t="shared" ref="S82:T82" si="102">+S63/(S63+S13)*100</f>
        <v>25.676509475539888</v>
      </c>
      <c r="T82" s="125">
        <f t="shared" si="102"/>
        <v>16.665301553498786</v>
      </c>
      <c r="U82" s="125"/>
      <c r="V82" s="125">
        <f>+V63/(V63+V13)*100</f>
        <v>9.5044500604329194</v>
      </c>
      <c r="W82" s="125">
        <f t="shared" ref="W82:X82" si="103">+W63/(W63+W13)*100</f>
        <v>12.55656108597285</v>
      </c>
      <c r="X82" s="125">
        <f t="shared" si="103"/>
        <v>6.803589920607525</v>
      </c>
      <c r="Y82" s="125"/>
      <c r="Z82" s="125">
        <f>+Z63/(Z63+Z13)*100</f>
        <v>1.5288856659415035</v>
      </c>
      <c r="AA82" s="125">
        <f t="shared" ref="AA82:AB82" si="104">+AA63/(AA63+AA13)*100</f>
        <v>1.9618382155334588</v>
      </c>
      <c r="AB82" s="125">
        <f t="shared" si="104"/>
        <v>1.1750494179661761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 t="shared" ref="B83:D84" si="105">+B64/(B64+B14)*100</f>
        <v>3.9466201615043413</v>
      </c>
      <c r="C83" s="125">
        <f t="shared" si="105"/>
        <v>5.1538746755654428</v>
      </c>
      <c r="D83" s="125">
        <f t="shared" si="105"/>
        <v>2.6838349363946632</v>
      </c>
      <c r="E83" s="125"/>
      <c r="F83" s="125">
        <f t="shared" ref="F83:H83" si="106">+F64/(F64+F14)*100</f>
        <v>5.933587370713119</v>
      </c>
      <c r="G83" s="125">
        <f t="shared" si="106"/>
        <v>7.096541786743515</v>
      </c>
      <c r="H83" s="125">
        <f t="shared" si="106"/>
        <v>4.753199268738574</v>
      </c>
      <c r="I83" s="125"/>
      <c r="J83" s="125">
        <f t="shared" ref="J83:L83" si="107">+J64/(J64+J14)*100</f>
        <v>4.5396302397949846</v>
      </c>
      <c r="K83" s="125">
        <f t="shared" si="107"/>
        <v>5.7842441447835347</v>
      </c>
      <c r="L83" s="125">
        <f t="shared" si="107"/>
        <v>3.2136105860113422</v>
      </c>
      <c r="M83" s="125"/>
      <c r="N83" s="125">
        <f t="shared" ref="N83:P83" si="108">+N64/(N64+N14)*100</f>
        <v>3.9298117346006216</v>
      </c>
      <c r="O83" s="125">
        <f t="shared" si="108"/>
        <v>5.4238505747126435</v>
      </c>
      <c r="P83" s="125">
        <f t="shared" si="108"/>
        <v>2.3818384815779683</v>
      </c>
      <c r="Q83" s="125"/>
      <c r="R83" s="125">
        <f t="shared" ref="R83:T83" si="109">+R64/(R64+R14)*100</f>
        <v>3.8562487381385022</v>
      </c>
      <c r="S83" s="125">
        <f t="shared" si="109"/>
        <v>5.4897314375987358</v>
      </c>
      <c r="T83" s="125">
        <f t="shared" si="109"/>
        <v>2.1478727798430399</v>
      </c>
      <c r="U83" s="125"/>
      <c r="V83" s="125">
        <f t="shared" ref="V83:X83" si="110">+V64/(V64+V14)*100</f>
        <v>1.2636899747262005</v>
      </c>
      <c r="W83" s="125">
        <f t="shared" si="110"/>
        <v>1.8374846876276032</v>
      </c>
      <c r="X83" s="125">
        <f t="shared" si="110"/>
        <v>0.6524575902566333</v>
      </c>
      <c r="Y83" s="125"/>
      <c r="Z83" s="125">
        <f t="shared" ref="Z83:AB83" si="111">+Z64/(Z64+Z14)*100</f>
        <v>0</v>
      </c>
      <c r="AA83" s="125">
        <f t="shared" si="111"/>
        <v>0</v>
      </c>
      <c r="AB83" s="125">
        <f t="shared" si="111"/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>
        <f t="shared" si="105"/>
        <v>5.8106289942818705</v>
      </c>
      <c r="C84" s="125">
        <f t="shared" si="105"/>
        <v>7.7558590456921266</v>
      </c>
      <c r="D84" s="125">
        <f t="shared" si="105"/>
        <v>3.8751887267237044</v>
      </c>
      <c r="E84" s="125"/>
      <c r="F84" s="125">
        <f t="shared" ref="F84:H84" si="112">+F65/(F65+F15)*100</f>
        <v>7.8661087866108783</v>
      </c>
      <c r="G84" s="125">
        <f t="shared" si="112"/>
        <v>10.048622366288493</v>
      </c>
      <c r="H84" s="125">
        <f t="shared" si="112"/>
        <v>5.5363321799307963</v>
      </c>
      <c r="I84" s="125"/>
      <c r="J84" s="125">
        <f t="shared" ref="J84:L84" si="113">+J65/(J65+J15)*100</f>
        <v>5.8407079646017701</v>
      </c>
      <c r="K84" s="125">
        <f t="shared" si="113"/>
        <v>7.8014184397163122</v>
      </c>
      <c r="L84" s="125">
        <f t="shared" si="113"/>
        <v>3.8869257950530036</v>
      </c>
      <c r="M84" s="125"/>
      <c r="N84" s="125">
        <f t="shared" ref="N84:P84" si="114">+N65/(N65+N15)*100</f>
        <v>4.536862003780719</v>
      </c>
      <c r="O84" s="125">
        <f t="shared" si="114"/>
        <v>5.9396299902629019</v>
      </c>
      <c r="P84" s="125">
        <f t="shared" si="114"/>
        <v>3.2139577594123052</v>
      </c>
      <c r="Q84" s="125"/>
      <c r="R84" s="125">
        <f t="shared" ref="R84:T84" si="115">+R65/(R65+R15)*100</f>
        <v>7.5282308657465489</v>
      </c>
      <c r="S84" s="125">
        <f t="shared" si="115"/>
        <v>10.090984284532672</v>
      </c>
      <c r="T84" s="125">
        <f t="shared" si="115"/>
        <v>4.9069373942470387</v>
      </c>
      <c r="U84" s="125"/>
      <c r="V84" s="125">
        <f t="shared" ref="V84:X84" si="116">+V65/(V65+V15)*100</f>
        <v>3.285515964831097</v>
      </c>
      <c r="W84" s="125">
        <f t="shared" si="116"/>
        <v>5.2736318407960194</v>
      </c>
      <c r="X84" s="125">
        <f t="shared" si="116"/>
        <v>1.5570934256055362</v>
      </c>
      <c r="Y84" s="125"/>
      <c r="Z84" s="125">
        <f t="shared" ref="Z84:AB84" si="117">+Z65/(Z65+Z15)*100</f>
        <v>4.1811846689895473</v>
      </c>
      <c r="AA84" s="125">
        <f t="shared" si="117"/>
        <v>3.6585365853658534</v>
      </c>
      <c r="AB84" s="125">
        <f t="shared" si="117"/>
        <v>4.8780487804878048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19.961464221224428</v>
      </c>
      <c r="C87" s="173">
        <f t="shared" ref="C87:D87" si="118">+C68/(C68+C18)*100</f>
        <v>23.260729583694953</v>
      </c>
      <c r="D87" s="173">
        <f t="shared" si="118"/>
        <v>16.737343200689438</v>
      </c>
      <c r="E87" s="173"/>
      <c r="F87" s="173">
        <f>+F68/(F68+F18)*100</f>
        <v>29.249194680763196</v>
      </c>
      <c r="G87" s="173">
        <f t="shared" ref="G87:H87" si="119">+G68/(G68+G18)*100</f>
        <v>31.599974431091795</v>
      </c>
      <c r="H87" s="173">
        <f t="shared" si="119"/>
        <v>26.734365917871916</v>
      </c>
      <c r="I87" s="173"/>
      <c r="J87" s="173">
        <f>+J68/(J68+J18)*100</f>
        <v>25.011717200850846</v>
      </c>
      <c r="K87" s="173">
        <f t="shared" ref="K87:L87" si="120">+K68/(K68+K18)*100</f>
        <v>28.340023444993072</v>
      </c>
      <c r="L87" s="173">
        <f t="shared" si="120"/>
        <v>21.582549500420892</v>
      </c>
      <c r="M87" s="173"/>
      <c r="N87" s="173">
        <f>+N68/(N68+N18)*100</f>
        <v>18.119373374010369</v>
      </c>
      <c r="O87" s="173">
        <f t="shared" ref="O87:P87" si="121">+O68/(O68+O18)*100</f>
        <v>21.30634705261571</v>
      </c>
      <c r="P87" s="173">
        <f t="shared" si="121"/>
        <v>14.97564784176674</v>
      </c>
      <c r="Q87" s="173"/>
      <c r="R87" s="173">
        <f>+R68/(R68+R18)*100</f>
        <v>20.2617994100295</v>
      </c>
      <c r="S87" s="173">
        <f t="shared" ref="S87:T87" si="122">+S68/(S68+S18)*100</f>
        <v>24.395147313691506</v>
      </c>
      <c r="T87" s="173">
        <f t="shared" si="122"/>
        <v>16.391899785811646</v>
      </c>
      <c r="U87" s="173"/>
      <c r="V87" s="173">
        <f>+V68/(V68+V18)*100</f>
        <v>8.7797147385103003</v>
      </c>
      <c r="W87" s="173">
        <f t="shared" ref="W87:X87" si="123">+W68/(W68+W18)*100</f>
        <v>11.479660259275816</v>
      </c>
      <c r="X87" s="173">
        <f t="shared" si="123"/>
        <v>6.3594470046082945</v>
      </c>
      <c r="Y87" s="173"/>
      <c r="Z87" s="173">
        <f>+Z68/(Z68+Z18)*100</f>
        <v>1.5725009877518767</v>
      </c>
      <c r="AA87" s="173">
        <f t="shared" ref="AA87:AB87" si="124">+AA68/(AA68+AA18)*100</f>
        <v>1.9349164467897977</v>
      </c>
      <c r="AB87" s="173">
        <f t="shared" si="124"/>
        <v>1.2769010043041606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22.248224949639031</v>
      </c>
      <c r="C88" s="125">
        <f t="shared" ref="C88:D88" si="125">+C69/(C69+C19)*100</f>
        <v>25.904757291742346</v>
      </c>
      <c r="D88" s="125">
        <f t="shared" si="125"/>
        <v>18.704326734997263</v>
      </c>
      <c r="E88" s="129"/>
      <c r="F88" s="125">
        <f>+F69/(F69+F19)*100</f>
        <v>32.539967836533911</v>
      </c>
      <c r="G88" s="125">
        <f t="shared" ref="G88:H88" si="126">+G69/(G69+G19)*100</f>
        <v>34.951243563054675</v>
      </c>
      <c r="H88" s="125">
        <f t="shared" si="126"/>
        <v>29.948182460548011</v>
      </c>
      <c r="I88" s="129"/>
      <c r="J88" s="125">
        <f>+J69/(J69+J19)*100</f>
        <v>28.15896526546365</v>
      </c>
      <c r="K88" s="125">
        <f t="shared" ref="K88:L88" si="127">+K69/(K69+K19)*100</f>
        <v>31.822112415071029</v>
      </c>
      <c r="L88" s="125">
        <f t="shared" si="127"/>
        <v>24.397463002114165</v>
      </c>
      <c r="M88" s="129"/>
      <c r="N88" s="125">
        <f>+N69/(N69+N19)*100</f>
        <v>20.371496849880515</v>
      </c>
      <c r="O88" s="125">
        <f t="shared" ref="O88:P88" si="128">+O69/(O69+O19)*100</f>
        <v>23.865877712031558</v>
      </c>
      <c r="P88" s="125">
        <f t="shared" si="128"/>
        <v>16.937325005384448</v>
      </c>
      <c r="Q88" s="129"/>
      <c r="R88" s="125">
        <f>+R69/(R69+R19)*100</f>
        <v>22.351460605598351</v>
      </c>
      <c r="S88" s="125">
        <f t="shared" ref="S88:T88" si="129">+S69/(S69+S19)*100</f>
        <v>26.933163792418341</v>
      </c>
      <c r="T88" s="125">
        <f t="shared" si="129"/>
        <v>18.124495930786715</v>
      </c>
      <c r="U88" s="129"/>
      <c r="V88" s="125">
        <f>+V69/(V69+V19)*100</f>
        <v>9.9242853971933798</v>
      </c>
      <c r="W88" s="125">
        <f t="shared" ref="W88:X88" si="130">+W69/(W69+W19)*100</f>
        <v>13.010956595027393</v>
      </c>
      <c r="X88" s="125">
        <f t="shared" si="130"/>
        <v>7.206789407781848</v>
      </c>
      <c r="Y88" s="129"/>
      <c r="Z88" s="125">
        <f>+Z69/(Z69+Z19)*100</f>
        <v>1.4740566037735849</v>
      </c>
      <c r="AA88" s="125">
        <f t="shared" ref="AA88:AB88" si="131">+AA69/(AA69+AA19)*100</f>
        <v>1.8695154521175121</v>
      </c>
      <c r="AB88" s="125">
        <f t="shared" si="131"/>
        <v>1.1613876319758674</v>
      </c>
    </row>
    <row r="89" spans="1:33" ht="15" customHeight="1" x14ac:dyDescent="0.25">
      <c r="A89" s="107" t="s">
        <v>74</v>
      </c>
      <c r="B89" s="125">
        <f t="shared" ref="B89:D89" si="132">+B70/(B70+B20)*100</f>
        <v>3.9949817697102756</v>
      </c>
      <c r="C89" s="125">
        <f t="shared" si="132"/>
        <v>5.2402080783353728</v>
      </c>
      <c r="D89" s="125">
        <f t="shared" si="132"/>
        <v>2.6859670285484518</v>
      </c>
      <c r="E89" s="129"/>
      <c r="F89" s="125">
        <f t="shared" ref="F89:H89" si="133">+F70/(F70+F20)*100</f>
        <v>6.0302457466918717</v>
      </c>
      <c r="G89" s="125">
        <f t="shared" si="133"/>
        <v>7.2203516647961097</v>
      </c>
      <c r="H89" s="125">
        <f t="shared" si="133"/>
        <v>4.8146732900267484</v>
      </c>
      <c r="I89" s="129"/>
      <c r="J89" s="125">
        <f t="shared" ref="J89:L89" si="134">+J70/(J70+J20)*100</f>
        <v>4.6410304982004167</v>
      </c>
      <c r="K89" s="125">
        <f t="shared" si="134"/>
        <v>5.9167275383491598</v>
      </c>
      <c r="L89" s="125">
        <f t="shared" si="134"/>
        <v>3.2664305391578123</v>
      </c>
      <c r="M89" s="129"/>
      <c r="N89" s="125">
        <f t="shared" ref="N89:P89" si="135">+N70/(N70+N20)*100</f>
        <v>3.9371569184175654</v>
      </c>
      <c r="O89" s="125">
        <f t="shared" si="135"/>
        <v>5.4646840148698885</v>
      </c>
      <c r="P89" s="125">
        <f t="shared" si="135"/>
        <v>2.3524874662553028</v>
      </c>
      <c r="Q89" s="129"/>
      <c r="R89" s="125">
        <f t="shared" ref="R89:T89" si="136">+R70/(R70+R20)*100</f>
        <v>3.8724373576309796</v>
      </c>
      <c r="S89" s="125">
        <f t="shared" si="136"/>
        <v>5.5757575757575752</v>
      </c>
      <c r="T89" s="125">
        <f t="shared" si="136"/>
        <v>2.0815632965165678</v>
      </c>
      <c r="U89" s="129"/>
      <c r="V89" s="125">
        <f t="shared" ref="V89:X89" si="137">+V70/(V70+V20)*100</f>
        <v>1.2995451591942819</v>
      </c>
      <c r="W89" s="125">
        <f t="shared" si="137"/>
        <v>1.8899622007559851</v>
      </c>
      <c r="X89" s="125">
        <f t="shared" si="137"/>
        <v>0.67084078711985684</v>
      </c>
      <c r="Y89" s="129"/>
      <c r="Z89" s="125">
        <f t="shared" ref="Z89:AB89" si="138">+Z70/(Z70+Z20)*100</f>
        <v>0</v>
      </c>
      <c r="AA89" s="125">
        <f t="shared" si="138"/>
        <v>0</v>
      </c>
      <c r="AB89" s="125">
        <f t="shared" si="138"/>
        <v>0</v>
      </c>
    </row>
    <row r="90" spans="1:33" ht="15" customHeight="1" x14ac:dyDescent="0.25">
      <c r="A90" s="107" t="s">
        <v>245</v>
      </c>
      <c r="B90" s="125">
        <f t="shared" ref="B90:D90" si="139">+B71/(B71+B21)*100</f>
        <v>5.8106289942818705</v>
      </c>
      <c r="C90" s="125">
        <f t="shared" si="139"/>
        <v>7.7558590456921266</v>
      </c>
      <c r="D90" s="125">
        <f t="shared" si="139"/>
        <v>3.8751887267237044</v>
      </c>
      <c r="E90" s="129"/>
      <c r="F90" s="125">
        <f t="shared" ref="F90:H90" si="140">+F71/(F71+F21)*100</f>
        <v>7.8661087866108783</v>
      </c>
      <c r="G90" s="125">
        <f t="shared" si="140"/>
        <v>10.048622366288493</v>
      </c>
      <c r="H90" s="125">
        <f t="shared" si="140"/>
        <v>5.5363321799307963</v>
      </c>
      <c r="I90" s="129"/>
      <c r="J90" s="125">
        <f t="shared" ref="J90:L90" si="141">+J71/(J71+J21)*100</f>
        <v>5.8407079646017701</v>
      </c>
      <c r="K90" s="125">
        <f t="shared" si="141"/>
        <v>7.8014184397163122</v>
      </c>
      <c r="L90" s="125">
        <f t="shared" si="141"/>
        <v>3.8869257950530036</v>
      </c>
      <c r="M90" s="129"/>
      <c r="N90" s="125">
        <f t="shared" ref="N90:P90" si="142">+N71/(N71+N21)*100</f>
        <v>4.536862003780719</v>
      </c>
      <c r="O90" s="125">
        <f t="shared" si="142"/>
        <v>5.9396299902629019</v>
      </c>
      <c r="P90" s="125">
        <f t="shared" si="142"/>
        <v>3.2139577594123052</v>
      </c>
      <c r="Q90" s="129"/>
      <c r="R90" s="125">
        <f t="shared" ref="R90:T90" si="143">+R71/(R71+R21)*100</f>
        <v>7.5282308657465489</v>
      </c>
      <c r="S90" s="125">
        <f t="shared" si="143"/>
        <v>10.090984284532672</v>
      </c>
      <c r="T90" s="125">
        <f t="shared" si="143"/>
        <v>4.9069373942470387</v>
      </c>
      <c r="U90" s="129"/>
      <c r="V90" s="125">
        <f t="shared" ref="V90:X90" si="144">+V71/(V71+V21)*100</f>
        <v>3.285515964831097</v>
      </c>
      <c r="W90" s="125">
        <f t="shared" si="144"/>
        <v>5.2736318407960194</v>
      </c>
      <c r="X90" s="125">
        <f t="shared" si="144"/>
        <v>1.5570934256055362</v>
      </c>
      <c r="Y90" s="129"/>
      <c r="Z90" s="125">
        <f t="shared" ref="Z90:AB90" si="145">+Z71/(Z71+Z21)*100</f>
        <v>4.1811846689895473</v>
      </c>
      <c r="AA90" s="125">
        <f t="shared" si="145"/>
        <v>3.6585365853658534</v>
      </c>
      <c r="AB90" s="125">
        <f t="shared" si="145"/>
        <v>4.8780487804878048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16.483445837351336</v>
      </c>
      <c r="C93" s="173">
        <f t="shared" ref="C93:D93" si="146">+C74/(C74+C24)*100</f>
        <v>20.201369657156352</v>
      </c>
      <c r="D93" s="173">
        <f t="shared" si="146"/>
        <v>12.778882970758731</v>
      </c>
      <c r="E93" s="173"/>
      <c r="F93" s="173">
        <f>+F74/(F74+F24)*100</f>
        <v>22.583778533268578</v>
      </c>
      <c r="G93" s="173">
        <f t="shared" ref="G93:H93" si="147">+G74/(G74+G24)*100</f>
        <v>25.430711610486888</v>
      </c>
      <c r="H93" s="173">
        <f t="shared" si="147"/>
        <v>19.51564076690212</v>
      </c>
      <c r="I93" s="173"/>
      <c r="J93" s="173">
        <f>+J74/(J74+J24)*100</f>
        <v>21.562144289663397</v>
      </c>
      <c r="K93" s="173">
        <f t="shared" ref="K93:L93" si="148">+K74/(K74+K24)*100</f>
        <v>25.737265415549597</v>
      </c>
      <c r="L93" s="173">
        <f t="shared" si="148"/>
        <v>17.29504603244191</v>
      </c>
      <c r="M93" s="173"/>
      <c r="N93" s="173">
        <f>+N74/(N74+N24)*100</f>
        <v>13.990973565441649</v>
      </c>
      <c r="O93" s="173">
        <f t="shared" ref="O93:P93" si="149">+O74/(O74+O24)*100</f>
        <v>17.605229957563942</v>
      </c>
      <c r="P93" s="173">
        <f t="shared" si="149"/>
        <v>10.213378086789739</v>
      </c>
      <c r="Q93" s="173"/>
      <c r="R93" s="173">
        <f>+R74/(R74+R24)*100</f>
        <v>17.037400501581072</v>
      </c>
      <c r="S93" s="173">
        <f t="shared" ref="S93:T93" si="150">+S74/(S74+S24)*100</f>
        <v>21.980730450369705</v>
      </c>
      <c r="T93" s="173">
        <f t="shared" si="150"/>
        <v>12.351316907391674</v>
      </c>
      <c r="U93" s="173"/>
      <c r="V93" s="173">
        <f>+V74/(V74+V24)*100</f>
        <v>8.2170542635658919</v>
      </c>
      <c r="W93" s="173">
        <f t="shared" ref="W93:X93" si="151">+W74/(W74+W24)*100</f>
        <v>11.145833333333334</v>
      </c>
      <c r="X93" s="173">
        <f t="shared" si="151"/>
        <v>5.5823293172690764</v>
      </c>
      <c r="Y93" s="173"/>
      <c r="Z93" s="173">
        <f>+Z74/(Z74+Z24)*100</f>
        <v>1.6602809706257982</v>
      </c>
      <c r="AA93" s="173">
        <f t="shared" ref="AA93:AB93" si="152">+AA74/(AA74+AA24)*100</f>
        <v>2.1709633649932156</v>
      </c>
      <c r="AB93" s="173">
        <f t="shared" si="152"/>
        <v>1.2062726176115801</v>
      </c>
    </row>
    <row r="94" spans="1:33" ht="15" customHeight="1" x14ac:dyDescent="0.25">
      <c r="A94" s="107" t="s">
        <v>73</v>
      </c>
      <c r="B94" s="125">
        <f>+B75/(B75+B25)*100</f>
        <v>16.614752325329874</v>
      </c>
      <c r="C94" s="125">
        <f t="shared" ref="C94:D94" si="153">+C75/(C75+C25)*100</f>
        <v>20.36042280367354</v>
      </c>
      <c r="D94" s="125">
        <f t="shared" si="153"/>
        <v>12.879115181888878</v>
      </c>
      <c r="E94" s="129"/>
      <c r="F94" s="125">
        <f>+F75/(F75+F25)*100</f>
        <v>22.789533114045852</v>
      </c>
      <c r="G94" s="125">
        <f t="shared" ref="G94:H94" si="154">+G75/(G75+G25)*100</f>
        <v>25.640540796066936</v>
      </c>
      <c r="H94" s="125">
        <f t="shared" si="154"/>
        <v>19.709967320261438</v>
      </c>
      <c r="I94" s="129"/>
      <c r="J94" s="125">
        <f>+J75/(J75+J25)*100</f>
        <v>21.762934574322472</v>
      </c>
      <c r="K94" s="125">
        <f t="shared" ref="K94:L94" si="155">+K75/(K75+K25)*100</f>
        <v>25.949161709031909</v>
      </c>
      <c r="L94" s="125">
        <f t="shared" si="155"/>
        <v>17.472283813747229</v>
      </c>
      <c r="M94" s="129"/>
      <c r="N94" s="125">
        <f>+N75/(N75+N25)*100</f>
        <v>14.105375451905411</v>
      </c>
      <c r="O94" s="125">
        <f t="shared" ref="O94:P94" si="156">+O75/(O75+O25)*100</f>
        <v>17.750724637681159</v>
      </c>
      <c r="P94" s="125">
        <f t="shared" si="156"/>
        <v>10.293404461687681</v>
      </c>
      <c r="Q94" s="129"/>
      <c r="R94" s="125">
        <f>+R75/(R75+R25)*100</f>
        <v>17.131408497090789</v>
      </c>
      <c r="S94" s="125">
        <f t="shared" ref="S94:T94" si="157">+S75/(S75+S25)*100</f>
        <v>22.110722742135529</v>
      </c>
      <c r="T94" s="125">
        <f t="shared" si="157"/>
        <v>12.407744143758691</v>
      </c>
      <c r="U94" s="129"/>
      <c r="V94" s="125">
        <f>+V75/(V75+V25)*100</f>
        <v>8.2936197453588445</v>
      </c>
      <c r="W94" s="125">
        <f t="shared" ref="W94:X94" si="158">+W75/(W75+W25)*100</f>
        <v>11.259771497294047</v>
      </c>
      <c r="X94" s="125">
        <f t="shared" si="158"/>
        <v>5.6298096395301744</v>
      </c>
      <c r="Y94" s="129"/>
      <c r="Z94" s="125">
        <f>+Z75/(Z75+Z25)*100</f>
        <v>1.6680923866552608</v>
      </c>
      <c r="AA94" s="125">
        <f t="shared" ref="AA94:AB94" si="159">+AA75/(AA75+AA25)*100</f>
        <v>2.1818181818181821</v>
      </c>
      <c r="AB94" s="125">
        <f t="shared" si="159"/>
        <v>1.2116316639741518</v>
      </c>
    </row>
    <row r="95" spans="1:33" ht="15" customHeight="1" x14ac:dyDescent="0.25">
      <c r="A95" s="107" t="s">
        <v>74</v>
      </c>
      <c r="B95" s="125">
        <f t="shared" ref="B95:D95" si="160">+B76/(B76+B26)*100</f>
        <v>2.5287356321839081</v>
      </c>
      <c r="C95" s="125">
        <f t="shared" si="160"/>
        <v>2.4213075060532687</v>
      </c>
      <c r="D95" s="125">
        <f t="shared" si="160"/>
        <v>2.6258205689277898</v>
      </c>
      <c r="E95" s="129"/>
      <c r="F95" s="125">
        <f t="shared" ref="F95:H95" si="161">+F76/(F76+F26)*100</f>
        <v>3.6199095022624439</v>
      </c>
      <c r="G95" s="125">
        <f t="shared" si="161"/>
        <v>3.8834951456310676</v>
      </c>
      <c r="H95" s="125">
        <f t="shared" si="161"/>
        <v>3.3898305084745761</v>
      </c>
      <c r="I95" s="129"/>
      <c r="J95" s="125">
        <f t="shared" ref="J95:L95" si="162">+J76/(J76+J26)*100</f>
        <v>1.6304347826086956</v>
      </c>
      <c r="K95" s="125">
        <f t="shared" si="162"/>
        <v>1.25</v>
      </c>
      <c r="L95" s="125">
        <f t="shared" si="162"/>
        <v>1.9230769230769231</v>
      </c>
      <c r="M95" s="129"/>
      <c r="N95" s="125">
        <f t="shared" ref="N95:P95" si="163">+N76/(N76+N26)*100</f>
        <v>3.7234042553191489</v>
      </c>
      <c r="O95" s="125">
        <f t="shared" si="163"/>
        <v>4.2553191489361701</v>
      </c>
      <c r="P95" s="125">
        <f t="shared" si="163"/>
        <v>3.1914893617021276</v>
      </c>
      <c r="Q95" s="129"/>
      <c r="R95" s="125">
        <f t="shared" ref="R95:T95" si="164">+R76/(R76+R26)*100</f>
        <v>3.225806451612903</v>
      </c>
      <c r="S95" s="125">
        <f t="shared" si="164"/>
        <v>1.7543859649122806</v>
      </c>
      <c r="T95" s="125">
        <f t="shared" si="164"/>
        <v>4.4776119402985071</v>
      </c>
      <c r="U95" s="129"/>
      <c r="V95" s="125">
        <f t="shared" ref="V95:X95" si="165">+V76/(V76+V26)*100</f>
        <v>0</v>
      </c>
      <c r="W95" s="125">
        <f t="shared" si="165"/>
        <v>0</v>
      </c>
      <c r="X95" s="125">
        <f t="shared" si="165"/>
        <v>0</v>
      </c>
      <c r="Y95" s="129"/>
      <c r="Z95" s="125">
        <f t="shared" ref="Z95:AB95" si="166">+Z76/(Z76+Z26)*100</f>
        <v>0</v>
      </c>
      <c r="AA95" s="125">
        <f t="shared" si="166"/>
        <v>0</v>
      </c>
      <c r="AB95" s="125">
        <f t="shared" si="166"/>
        <v>0</v>
      </c>
    </row>
    <row r="96" spans="1:33" ht="15" customHeight="1" thickBot="1" x14ac:dyDescent="0.3">
      <c r="A96" s="122" t="s">
        <v>245</v>
      </c>
      <c r="B96" s="131">
        <v>0</v>
      </c>
      <c r="C96" s="131">
        <v>0</v>
      </c>
      <c r="D96" s="131">
        <v>0</v>
      </c>
      <c r="E96" s="132"/>
      <c r="F96" s="131">
        <v>0</v>
      </c>
      <c r="G96" s="131">
        <v>0</v>
      </c>
      <c r="H96" s="131">
        <v>0</v>
      </c>
      <c r="I96" s="132"/>
      <c r="J96" s="131">
        <v>0</v>
      </c>
      <c r="K96" s="131">
        <v>0</v>
      </c>
      <c r="L96" s="131">
        <v>0</v>
      </c>
      <c r="M96" s="132"/>
      <c r="N96" s="131">
        <v>0</v>
      </c>
      <c r="O96" s="131">
        <v>0</v>
      </c>
      <c r="P96" s="131">
        <v>0</v>
      </c>
      <c r="Q96" s="132"/>
      <c r="R96" s="131">
        <v>0</v>
      </c>
      <c r="S96" s="131">
        <v>0</v>
      </c>
      <c r="T96" s="131">
        <v>0</v>
      </c>
      <c r="U96" s="132"/>
      <c r="V96" s="131">
        <v>0</v>
      </c>
      <c r="W96" s="131">
        <v>0</v>
      </c>
      <c r="X96" s="131">
        <v>0</v>
      </c>
      <c r="Y96" s="132"/>
      <c r="Z96" s="131">
        <v>0</v>
      </c>
      <c r="AA96" s="131">
        <v>0</v>
      </c>
      <c r="AB96" s="131">
        <v>0</v>
      </c>
    </row>
    <row r="97" spans="1:28" ht="15" customHeight="1" x14ac:dyDescent="0.25">
      <c r="A97" s="388" t="s">
        <v>238</v>
      </c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</row>
    <row r="98" spans="1:28" ht="15" customHeight="1" x14ac:dyDescent="0.25">
      <c r="A98" s="389" t="s">
        <v>224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</row>
  </sheetData>
  <mergeCells count="36">
    <mergeCell ref="A3:AB3"/>
    <mergeCell ref="A4:AB4"/>
    <mergeCell ref="A5:AB5"/>
    <mergeCell ref="Z57:AB57"/>
    <mergeCell ref="A55:AB55"/>
    <mergeCell ref="F57:H57"/>
    <mergeCell ref="J57:L57"/>
    <mergeCell ref="N57:P57"/>
    <mergeCell ref="R57:T57"/>
    <mergeCell ref="V57:X57"/>
    <mergeCell ref="A98:AB98"/>
    <mergeCell ref="A51:AB51"/>
    <mergeCell ref="A52:AB52"/>
    <mergeCell ref="A53:AB53"/>
    <mergeCell ref="A54:AB54"/>
    <mergeCell ref="A57:A58"/>
    <mergeCell ref="B57:D57"/>
    <mergeCell ref="A60:AB60"/>
    <mergeCell ref="A79:AB79"/>
    <mergeCell ref="A97:AB97"/>
    <mergeCell ref="AD1:AE2"/>
    <mergeCell ref="AD51:AE52"/>
    <mergeCell ref="A10:AB10"/>
    <mergeCell ref="A47:AB47"/>
    <mergeCell ref="A48:AB48"/>
    <mergeCell ref="A29:AB29"/>
    <mergeCell ref="N7:P7"/>
    <mergeCell ref="R7:T7"/>
    <mergeCell ref="V7:X7"/>
    <mergeCell ref="Z7:AB7"/>
    <mergeCell ref="J7:L7"/>
    <mergeCell ref="A7:A8"/>
    <mergeCell ref="B7:D7"/>
    <mergeCell ref="F7:H7"/>
    <mergeCell ref="A1:AB1"/>
    <mergeCell ref="A2:AB2"/>
  </mergeCells>
  <hyperlinks>
    <hyperlink ref="AD1" r:id="rId1" location="INDICE!A1"/>
    <hyperlink ref="AD1:AE2" location="INDICE!A1" display="INDICE"/>
    <hyperlink ref="AD51" r:id="rId2" location="INDICE!A1"/>
    <hyperlink ref="AD51:AE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41"/>
  <sheetViews>
    <sheetView zoomScaleNormal="100" zoomScaleSheetLayoutView="100" workbookViewId="0">
      <selection activeCell="B14" sqref="B14"/>
    </sheetView>
  </sheetViews>
  <sheetFormatPr baseColWidth="10" defaultRowHeight="15" customHeight="1" x14ac:dyDescent="0.25"/>
  <cols>
    <col min="1" max="1" width="16.28515625" style="123" bestFit="1" customWidth="1"/>
    <col min="2" max="4" width="7.5703125" style="123" customWidth="1"/>
    <col min="5" max="5" width="1.42578125" style="123" customWidth="1"/>
    <col min="6" max="8" width="7.5703125" style="123" customWidth="1"/>
    <col min="9" max="9" width="1.42578125" style="123" customWidth="1"/>
    <col min="10" max="12" width="7.5703125" style="123" customWidth="1"/>
    <col min="13" max="13" width="1.85546875" style="123" customWidth="1"/>
    <col min="14" max="16" width="7.5703125" style="123" customWidth="1"/>
    <col min="17" max="17" width="1.5703125" style="123" customWidth="1"/>
    <col min="18" max="20" width="7.5703125" style="123" customWidth="1"/>
    <col min="21" max="21" width="1.140625" style="123" customWidth="1"/>
    <col min="22" max="24" width="7.5703125" style="123" customWidth="1"/>
    <col min="25" max="25" width="1.42578125" style="123" customWidth="1"/>
    <col min="26" max="28" width="7.5703125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3" ht="15" customHeight="1" x14ac:dyDescent="0.2">
      <c r="A1" s="384" t="s">
        <v>262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170"/>
    </row>
    <row r="2" spans="1:33" ht="15" customHeight="1" x14ac:dyDescent="0.2">
      <c r="A2" s="384" t="s">
        <v>124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29"/>
      <c r="AE2" s="372" t="s">
        <v>317</v>
      </c>
      <c r="AF2" s="372"/>
      <c r="AG2" s="41"/>
    </row>
    <row r="3" spans="1:33" ht="15" customHeight="1" x14ac:dyDescent="0.2">
      <c r="A3" s="384" t="s">
        <v>236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170"/>
      <c r="AD3" s="30"/>
      <c r="AE3" s="372"/>
      <c r="AF3" s="372"/>
      <c r="AG3" s="41"/>
    </row>
    <row r="4" spans="1:33" ht="15" customHeight="1" x14ac:dyDescent="0.2">
      <c r="A4" s="384" t="s">
        <v>246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D4" s="170"/>
      <c r="AE4" s="170"/>
      <c r="AF4" s="170"/>
      <c r="AG4" s="170"/>
    </row>
    <row r="5" spans="1:33" ht="15" customHeight="1" x14ac:dyDescent="0.25">
      <c r="A5" s="384" t="s">
        <v>230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</row>
    <row r="6" spans="1:33" ht="15" customHeight="1" x14ac:dyDescent="0.25">
      <c r="A6" s="384" t="s">
        <v>481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</row>
    <row r="7" spans="1:33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3" ht="15" customHeight="1" x14ac:dyDescent="0.25">
      <c r="A8" s="391" t="s">
        <v>242</v>
      </c>
      <c r="B8" s="385" t="s">
        <v>243</v>
      </c>
      <c r="C8" s="385"/>
      <c r="D8" s="385"/>
      <c r="E8" s="108"/>
      <c r="F8" s="385" t="s">
        <v>116</v>
      </c>
      <c r="G8" s="385"/>
      <c r="H8" s="385"/>
      <c r="I8" s="108"/>
      <c r="J8" s="385" t="s">
        <v>117</v>
      </c>
      <c r="K8" s="385"/>
      <c r="L8" s="385"/>
      <c r="M8" s="108"/>
      <c r="N8" s="385" t="s">
        <v>118</v>
      </c>
      <c r="O8" s="385"/>
      <c r="P8" s="385"/>
      <c r="Q8" s="108"/>
      <c r="R8" s="385" t="s">
        <v>119</v>
      </c>
      <c r="S8" s="385"/>
      <c r="T8" s="385"/>
      <c r="U8" s="108"/>
      <c r="V8" s="385" t="s">
        <v>120</v>
      </c>
      <c r="W8" s="385"/>
      <c r="X8" s="385"/>
      <c r="Y8" s="108"/>
      <c r="Z8" s="385" t="s">
        <v>121</v>
      </c>
      <c r="AA8" s="385"/>
      <c r="AB8" s="385"/>
    </row>
    <row r="9" spans="1:33" ht="15" customHeight="1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3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3" ht="15" customHeight="1" x14ac:dyDescent="0.25">
      <c r="A11" s="150" t="s">
        <v>244</v>
      </c>
      <c r="B11" s="152">
        <f>SUM(B13:B39)</f>
        <v>382412</v>
      </c>
      <c r="C11" s="152">
        <f>SUM(C13:C39)</f>
        <v>189457</v>
      </c>
      <c r="D11" s="152">
        <f>SUM(D13:D39)</f>
        <v>192955</v>
      </c>
      <c r="E11" s="152"/>
      <c r="F11" s="152">
        <f>SUM(F13:F39)</f>
        <v>81125</v>
      </c>
      <c r="G11" s="152">
        <f>SUM(G13:G39)</f>
        <v>41968</v>
      </c>
      <c r="H11" s="152">
        <f>SUM(H13:H39)</f>
        <v>39157</v>
      </c>
      <c r="I11" s="152"/>
      <c r="J11" s="152">
        <f>SUM(J13:J39)</f>
        <v>73923</v>
      </c>
      <c r="K11" s="152">
        <f>SUM(K13:K39)</f>
        <v>37476</v>
      </c>
      <c r="L11" s="152">
        <f>SUM(L13:L39)</f>
        <v>36447</v>
      </c>
      <c r="M11" s="152"/>
      <c r="N11" s="152">
        <f>SUM(N13:N39)</f>
        <v>70490</v>
      </c>
      <c r="O11" s="152">
        <f>SUM(O13:O39)</f>
        <v>35251</v>
      </c>
      <c r="P11" s="152">
        <f>SUM(P13:P39)</f>
        <v>35239</v>
      </c>
      <c r="Q11" s="152"/>
      <c r="R11" s="152">
        <f>SUM(R13:R39)</f>
        <v>78006</v>
      </c>
      <c r="S11" s="152">
        <f>SUM(S13:S39)</f>
        <v>37776</v>
      </c>
      <c r="T11" s="152">
        <f>SUM(T13:T39)</f>
        <v>40230</v>
      </c>
      <c r="U11" s="152"/>
      <c r="V11" s="152">
        <f>SUM(V13:V39)</f>
        <v>61515</v>
      </c>
      <c r="W11" s="152">
        <f>SUM(W13:W39)</f>
        <v>29090</v>
      </c>
      <c r="X11" s="152">
        <f>SUM(X13:X39)</f>
        <v>32425</v>
      </c>
      <c r="Y11" s="152"/>
      <c r="Z11" s="152">
        <f>SUM(Z13:Z39)</f>
        <v>17353</v>
      </c>
      <c r="AA11" s="152">
        <f>SUM(AA13:AA39)</f>
        <v>7896</v>
      </c>
      <c r="AB11" s="152">
        <f>SUM(AB13:AB39)</f>
        <v>9457</v>
      </c>
    </row>
    <row r="12" spans="1:33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3" ht="15" customHeight="1" x14ac:dyDescent="0.2">
      <c r="A13" s="107" t="s">
        <v>79</v>
      </c>
      <c r="B13" s="261">
        <v>22111</v>
      </c>
      <c r="C13" s="261">
        <v>11175</v>
      </c>
      <c r="D13" s="261">
        <v>10936</v>
      </c>
      <c r="E13" s="261"/>
      <c r="F13" s="261">
        <v>4841</v>
      </c>
      <c r="G13" s="261">
        <v>2487</v>
      </c>
      <c r="H13" s="261">
        <v>2354</v>
      </c>
      <c r="I13" s="261"/>
      <c r="J13" s="261">
        <v>4283</v>
      </c>
      <c r="K13" s="261">
        <v>2161</v>
      </c>
      <c r="L13" s="261">
        <v>2122</v>
      </c>
      <c r="M13" s="261"/>
      <c r="N13" s="261">
        <v>4160</v>
      </c>
      <c r="O13" s="261">
        <v>2136</v>
      </c>
      <c r="P13" s="261">
        <v>2024</v>
      </c>
      <c r="Q13" s="261"/>
      <c r="R13" s="261">
        <v>4480</v>
      </c>
      <c r="S13" s="261">
        <v>2233</v>
      </c>
      <c r="T13" s="261">
        <v>2247</v>
      </c>
      <c r="U13" s="261"/>
      <c r="V13" s="261">
        <v>3399</v>
      </c>
      <c r="W13" s="261">
        <v>1711</v>
      </c>
      <c r="X13" s="261">
        <v>1688</v>
      </c>
      <c r="Y13" s="261"/>
      <c r="Z13" s="261">
        <v>948</v>
      </c>
      <c r="AA13" s="261">
        <v>447</v>
      </c>
      <c r="AB13" s="261">
        <v>501</v>
      </c>
    </row>
    <row r="14" spans="1:33" ht="15" customHeight="1" x14ac:dyDescent="0.2">
      <c r="A14" s="107" t="s">
        <v>80</v>
      </c>
      <c r="B14" s="261">
        <v>23886</v>
      </c>
      <c r="C14" s="261">
        <v>12023</v>
      </c>
      <c r="D14" s="261">
        <v>11863</v>
      </c>
      <c r="E14" s="261"/>
      <c r="F14" s="261">
        <v>5182</v>
      </c>
      <c r="G14" s="261">
        <v>2659</v>
      </c>
      <c r="H14" s="261">
        <v>2523</v>
      </c>
      <c r="I14" s="261"/>
      <c r="J14" s="261">
        <v>4607</v>
      </c>
      <c r="K14" s="261">
        <v>2372</v>
      </c>
      <c r="L14" s="261">
        <v>2235</v>
      </c>
      <c r="M14" s="261"/>
      <c r="N14" s="261">
        <v>4458</v>
      </c>
      <c r="O14" s="261">
        <v>2223</v>
      </c>
      <c r="P14" s="261">
        <v>2235</v>
      </c>
      <c r="Q14" s="261"/>
      <c r="R14" s="261">
        <v>4888</v>
      </c>
      <c r="S14" s="261">
        <v>2438</v>
      </c>
      <c r="T14" s="261">
        <v>2450</v>
      </c>
      <c r="U14" s="261"/>
      <c r="V14" s="261">
        <v>4036</v>
      </c>
      <c r="W14" s="261">
        <v>2006</v>
      </c>
      <c r="X14" s="261">
        <v>2030</v>
      </c>
      <c r="Y14" s="261"/>
      <c r="Z14" s="261">
        <v>715</v>
      </c>
      <c r="AA14" s="261">
        <v>325</v>
      </c>
      <c r="AB14" s="261">
        <v>390</v>
      </c>
    </row>
    <row r="15" spans="1:33" ht="15" customHeight="1" x14ac:dyDescent="0.2">
      <c r="A15" s="107" t="s">
        <v>81</v>
      </c>
      <c r="B15" s="261">
        <v>18164</v>
      </c>
      <c r="C15" s="261">
        <v>8753</v>
      </c>
      <c r="D15" s="261">
        <v>9411</v>
      </c>
      <c r="E15" s="261"/>
      <c r="F15" s="261">
        <v>4224</v>
      </c>
      <c r="G15" s="261">
        <v>2189</v>
      </c>
      <c r="H15" s="261">
        <v>2035</v>
      </c>
      <c r="I15" s="261"/>
      <c r="J15" s="261">
        <v>3650</v>
      </c>
      <c r="K15" s="261">
        <v>1781</v>
      </c>
      <c r="L15" s="261">
        <v>1869</v>
      </c>
      <c r="M15" s="261"/>
      <c r="N15" s="261">
        <v>3438</v>
      </c>
      <c r="O15" s="261">
        <v>1670</v>
      </c>
      <c r="P15" s="261">
        <v>1768</v>
      </c>
      <c r="Q15" s="261"/>
      <c r="R15" s="261">
        <v>3577</v>
      </c>
      <c r="S15" s="261">
        <v>1716</v>
      </c>
      <c r="T15" s="261">
        <v>1861</v>
      </c>
      <c r="U15" s="261"/>
      <c r="V15" s="261">
        <v>2546</v>
      </c>
      <c r="W15" s="261">
        <v>1141</v>
      </c>
      <c r="X15" s="261">
        <v>1405</v>
      </c>
      <c r="Y15" s="261"/>
      <c r="Z15" s="261">
        <v>729</v>
      </c>
      <c r="AA15" s="261">
        <v>256</v>
      </c>
      <c r="AB15" s="261">
        <v>473</v>
      </c>
    </row>
    <row r="16" spans="1:33" ht="15" customHeight="1" x14ac:dyDescent="0.2">
      <c r="A16" s="107" t="s">
        <v>82</v>
      </c>
      <c r="B16" s="261">
        <v>25247</v>
      </c>
      <c r="C16" s="261">
        <v>12264</v>
      </c>
      <c r="D16" s="261">
        <v>12983</v>
      </c>
      <c r="E16" s="261"/>
      <c r="F16" s="261">
        <v>5205</v>
      </c>
      <c r="G16" s="261">
        <v>2643</v>
      </c>
      <c r="H16" s="261">
        <v>2562</v>
      </c>
      <c r="I16" s="261"/>
      <c r="J16" s="261">
        <v>4527</v>
      </c>
      <c r="K16" s="261">
        <v>2302</v>
      </c>
      <c r="L16" s="261">
        <v>2225</v>
      </c>
      <c r="M16" s="261"/>
      <c r="N16" s="261">
        <v>4552</v>
      </c>
      <c r="O16" s="261">
        <v>2236</v>
      </c>
      <c r="P16" s="261">
        <v>2316</v>
      </c>
      <c r="Q16" s="261"/>
      <c r="R16" s="261">
        <v>5125</v>
      </c>
      <c r="S16" s="261">
        <v>2416</v>
      </c>
      <c r="T16" s="261">
        <v>2709</v>
      </c>
      <c r="U16" s="261"/>
      <c r="V16" s="261">
        <v>3956</v>
      </c>
      <c r="W16" s="261">
        <v>1822</v>
      </c>
      <c r="X16" s="261">
        <v>2134</v>
      </c>
      <c r="Y16" s="261"/>
      <c r="Z16" s="261">
        <v>1882</v>
      </c>
      <c r="AA16" s="261">
        <v>845</v>
      </c>
      <c r="AB16" s="261">
        <v>1037</v>
      </c>
    </row>
    <row r="17" spans="1:28" ht="15" customHeight="1" x14ac:dyDescent="0.2">
      <c r="A17" s="107" t="s">
        <v>83</v>
      </c>
      <c r="B17" s="261">
        <v>6088</v>
      </c>
      <c r="C17" s="261">
        <v>3137</v>
      </c>
      <c r="D17" s="261">
        <v>2951</v>
      </c>
      <c r="E17" s="261"/>
      <c r="F17" s="261">
        <v>1115</v>
      </c>
      <c r="G17" s="261">
        <v>585</v>
      </c>
      <c r="H17" s="261">
        <v>530</v>
      </c>
      <c r="I17" s="261"/>
      <c r="J17" s="261">
        <v>1119</v>
      </c>
      <c r="K17" s="261">
        <v>575</v>
      </c>
      <c r="L17" s="261">
        <v>544</v>
      </c>
      <c r="M17" s="261"/>
      <c r="N17" s="261">
        <v>1111</v>
      </c>
      <c r="O17" s="261">
        <v>582</v>
      </c>
      <c r="P17" s="261">
        <v>529</v>
      </c>
      <c r="Q17" s="261"/>
      <c r="R17" s="261">
        <v>1202</v>
      </c>
      <c r="S17" s="261">
        <v>617</v>
      </c>
      <c r="T17" s="261">
        <v>585</v>
      </c>
      <c r="U17" s="261"/>
      <c r="V17" s="261">
        <v>1139</v>
      </c>
      <c r="W17" s="261">
        <v>581</v>
      </c>
      <c r="X17" s="261">
        <v>558</v>
      </c>
      <c r="Y17" s="261"/>
      <c r="Z17" s="261">
        <v>402</v>
      </c>
      <c r="AA17" s="261">
        <v>197</v>
      </c>
      <c r="AB17" s="261">
        <v>205</v>
      </c>
    </row>
    <row r="18" spans="1:28" ht="15" customHeight="1" x14ac:dyDescent="0.2">
      <c r="A18" s="107" t="s">
        <v>84</v>
      </c>
      <c r="B18" s="261">
        <v>14707</v>
      </c>
      <c r="C18" s="261">
        <v>7408</v>
      </c>
      <c r="D18" s="261">
        <v>7299</v>
      </c>
      <c r="E18" s="261"/>
      <c r="F18" s="261">
        <v>2908</v>
      </c>
      <c r="G18" s="261">
        <v>1534</v>
      </c>
      <c r="H18" s="261">
        <v>1374</v>
      </c>
      <c r="I18" s="261"/>
      <c r="J18" s="261">
        <v>2805</v>
      </c>
      <c r="K18" s="261">
        <v>1441</v>
      </c>
      <c r="L18" s="261">
        <v>1364</v>
      </c>
      <c r="M18" s="261"/>
      <c r="N18" s="261">
        <v>2644</v>
      </c>
      <c r="O18" s="261">
        <v>1333</v>
      </c>
      <c r="P18" s="261">
        <v>1311</v>
      </c>
      <c r="Q18" s="261"/>
      <c r="R18" s="261">
        <v>3203</v>
      </c>
      <c r="S18" s="261">
        <v>1587</v>
      </c>
      <c r="T18" s="261">
        <v>1616</v>
      </c>
      <c r="U18" s="261"/>
      <c r="V18" s="261">
        <v>2625</v>
      </c>
      <c r="W18" s="261">
        <v>1276</v>
      </c>
      <c r="X18" s="261">
        <v>1349</v>
      </c>
      <c r="Y18" s="261"/>
      <c r="Z18" s="261">
        <v>522</v>
      </c>
      <c r="AA18" s="261">
        <v>237</v>
      </c>
      <c r="AB18" s="261">
        <v>285</v>
      </c>
    </row>
    <row r="19" spans="1:28" ht="15" customHeight="1" x14ac:dyDescent="0.2">
      <c r="A19" s="107" t="s">
        <v>85</v>
      </c>
      <c r="B19" s="261">
        <v>2889</v>
      </c>
      <c r="C19" s="261">
        <v>1412</v>
      </c>
      <c r="D19" s="261">
        <v>1477</v>
      </c>
      <c r="E19" s="261"/>
      <c r="F19" s="261">
        <v>507</v>
      </c>
      <c r="G19" s="261">
        <v>291</v>
      </c>
      <c r="H19" s="261">
        <v>216</v>
      </c>
      <c r="I19" s="261"/>
      <c r="J19" s="261">
        <v>532</v>
      </c>
      <c r="K19" s="261">
        <v>264</v>
      </c>
      <c r="L19" s="261">
        <v>268</v>
      </c>
      <c r="M19" s="261"/>
      <c r="N19" s="261">
        <v>496</v>
      </c>
      <c r="O19" s="261">
        <v>234</v>
      </c>
      <c r="P19" s="261">
        <v>262</v>
      </c>
      <c r="Q19" s="261"/>
      <c r="R19" s="261">
        <v>644</v>
      </c>
      <c r="S19" s="261">
        <v>290</v>
      </c>
      <c r="T19" s="261">
        <v>354</v>
      </c>
      <c r="U19" s="261"/>
      <c r="V19" s="261">
        <v>488</v>
      </c>
      <c r="W19" s="261">
        <v>217</v>
      </c>
      <c r="X19" s="261">
        <v>271</v>
      </c>
      <c r="Y19" s="261"/>
      <c r="Z19" s="261">
        <v>222</v>
      </c>
      <c r="AA19" s="261">
        <v>116</v>
      </c>
      <c r="AB19" s="261">
        <v>106</v>
      </c>
    </row>
    <row r="20" spans="1:28" ht="15" customHeight="1" x14ac:dyDescent="0.2">
      <c r="A20" s="107" t="s">
        <v>86</v>
      </c>
      <c r="B20" s="261">
        <v>35048</v>
      </c>
      <c r="C20" s="261">
        <v>17580</v>
      </c>
      <c r="D20" s="261">
        <v>17468</v>
      </c>
      <c r="E20" s="261"/>
      <c r="F20" s="261">
        <v>7526</v>
      </c>
      <c r="G20" s="261">
        <v>3885</v>
      </c>
      <c r="H20" s="261">
        <v>3641</v>
      </c>
      <c r="I20" s="261"/>
      <c r="J20" s="261">
        <v>6997</v>
      </c>
      <c r="K20" s="261">
        <v>3559</v>
      </c>
      <c r="L20" s="261">
        <v>3438</v>
      </c>
      <c r="M20" s="261"/>
      <c r="N20" s="261">
        <v>6428</v>
      </c>
      <c r="O20" s="261">
        <v>3223</v>
      </c>
      <c r="P20" s="261">
        <v>3205</v>
      </c>
      <c r="Q20" s="261"/>
      <c r="R20" s="261">
        <v>6904</v>
      </c>
      <c r="S20" s="261">
        <v>3413</v>
      </c>
      <c r="T20" s="261">
        <v>3491</v>
      </c>
      <c r="U20" s="261"/>
      <c r="V20" s="261">
        <v>5576</v>
      </c>
      <c r="W20" s="261">
        <v>2724</v>
      </c>
      <c r="X20" s="261">
        <v>2852</v>
      </c>
      <c r="Y20" s="261"/>
      <c r="Z20" s="261">
        <v>1617</v>
      </c>
      <c r="AA20" s="261">
        <v>776</v>
      </c>
      <c r="AB20" s="261">
        <v>841</v>
      </c>
    </row>
    <row r="21" spans="1:28" ht="15" customHeight="1" x14ac:dyDescent="0.2">
      <c r="A21" s="107" t="s">
        <v>87</v>
      </c>
      <c r="B21" s="261">
        <v>16292</v>
      </c>
      <c r="C21" s="261">
        <v>8172</v>
      </c>
      <c r="D21" s="261">
        <v>8120</v>
      </c>
      <c r="E21" s="261"/>
      <c r="F21" s="261">
        <v>3347</v>
      </c>
      <c r="G21" s="261">
        <v>1747</v>
      </c>
      <c r="H21" s="261">
        <v>1600</v>
      </c>
      <c r="I21" s="261"/>
      <c r="J21" s="261">
        <v>3208</v>
      </c>
      <c r="K21" s="261">
        <v>1640</v>
      </c>
      <c r="L21" s="261">
        <v>1568</v>
      </c>
      <c r="M21" s="261"/>
      <c r="N21" s="261">
        <v>3022</v>
      </c>
      <c r="O21" s="261">
        <v>1527</v>
      </c>
      <c r="P21" s="261">
        <v>1495</v>
      </c>
      <c r="Q21" s="261"/>
      <c r="R21" s="261">
        <v>3332</v>
      </c>
      <c r="S21" s="261">
        <v>1612</v>
      </c>
      <c r="T21" s="261">
        <v>1720</v>
      </c>
      <c r="U21" s="261"/>
      <c r="V21" s="261">
        <v>2811</v>
      </c>
      <c r="W21" s="261">
        <v>1381</v>
      </c>
      <c r="X21" s="261">
        <v>1430</v>
      </c>
      <c r="Y21" s="261"/>
      <c r="Z21" s="261">
        <v>572</v>
      </c>
      <c r="AA21" s="261">
        <v>265</v>
      </c>
      <c r="AB21" s="261">
        <v>307</v>
      </c>
    </row>
    <row r="22" spans="1:28" ht="15" customHeight="1" x14ac:dyDescent="0.2">
      <c r="A22" s="107" t="s">
        <v>88</v>
      </c>
      <c r="B22" s="261">
        <v>19283</v>
      </c>
      <c r="C22" s="261">
        <v>9404</v>
      </c>
      <c r="D22" s="261">
        <v>9879</v>
      </c>
      <c r="E22" s="261"/>
      <c r="F22" s="261">
        <v>4310</v>
      </c>
      <c r="G22" s="261">
        <v>2234</v>
      </c>
      <c r="H22" s="261">
        <v>2076</v>
      </c>
      <c r="I22" s="261"/>
      <c r="J22" s="261">
        <v>3809</v>
      </c>
      <c r="K22" s="261">
        <v>1892</v>
      </c>
      <c r="L22" s="261">
        <v>1917</v>
      </c>
      <c r="M22" s="261"/>
      <c r="N22" s="261">
        <v>3536</v>
      </c>
      <c r="O22" s="261">
        <v>1744</v>
      </c>
      <c r="P22" s="261">
        <v>1792</v>
      </c>
      <c r="Q22" s="261"/>
      <c r="R22" s="261">
        <v>3604</v>
      </c>
      <c r="S22" s="261">
        <v>1734</v>
      </c>
      <c r="T22" s="261">
        <v>1870</v>
      </c>
      <c r="U22" s="261"/>
      <c r="V22" s="261">
        <v>2825</v>
      </c>
      <c r="W22" s="261">
        <v>1278</v>
      </c>
      <c r="X22" s="261">
        <v>1547</v>
      </c>
      <c r="Y22" s="261"/>
      <c r="Z22" s="261">
        <v>1199</v>
      </c>
      <c r="AA22" s="261">
        <v>522</v>
      </c>
      <c r="AB22" s="261">
        <v>677</v>
      </c>
    </row>
    <row r="23" spans="1:28" ht="15" customHeight="1" x14ac:dyDescent="0.2">
      <c r="A23" s="107" t="s">
        <v>89</v>
      </c>
      <c r="B23" s="261">
        <v>5651</v>
      </c>
      <c r="C23" s="261">
        <v>2735</v>
      </c>
      <c r="D23" s="261">
        <v>2916</v>
      </c>
      <c r="E23" s="261"/>
      <c r="F23" s="261">
        <v>1283</v>
      </c>
      <c r="G23" s="261">
        <v>664</v>
      </c>
      <c r="H23" s="261">
        <v>619</v>
      </c>
      <c r="I23" s="261"/>
      <c r="J23" s="261">
        <v>1168</v>
      </c>
      <c r="K23" s="261">
        <v>565</v>
      </c>
      <c r="L23" s="261">
        <v>603</v>
      </c>
      <c r="M23" s="261"/>
      <c r="N23" s="261">
        <v>1024</v>
      </c>
      <c r="O23" s="261">
        <v>519</v>
      </c>
      <c r="P23" s="261">
        <v>505</v>
      </c>
      <c r="Q23" s="261"/>
      <c r="R23" s="261">
        <v>1146</v>
      </c>
      <c r="S23" s="261">
        <v>519</v>
      </c>
      <c r="T23" s="261">
        <v>627</v>
      </c>
      <c r="U23" s="261"/>
      <c r="V23" s="261">
        <v>758</v>
      </c>
      <c r="W23" s="261">
        <v>356</v>
      </c>
      <c r="X23" s="261">
        <v>402</v>
      </c>
      <c r="Y23" s="261"/>
      <c r="Z23" s="261">
        <v>272</v>
      </c>
      <c r="AA23" s="261">
        <v>112</v>
      </c>
      <c r="AB23" s="261">
        <v>160</v>
      </c>
    </row>
    <row r="24" spans="1:28" ht="15" customHeight="1" x14ac:dyDescent="0.2">
      <c r="A24" s="153" t="s">
        <v>90</v>
      </c>
      <c r="B24" s="261">
        <v>32917</v>
      </c>
      <c r="C24" s="261">
        <v>16554</v>
      </c>
      <c r="D24" s="261">
        <v>16363</v>
      </c>
      <c r="E24" s="261"/>
      <c r="F24" s="261">
        <v>6968</v>
      </c>
      <c r="G24" s="261">
        <v>3679</v>
      </c>
      <c r="H24" s="261">
        <v>3289</v>
      </c>
      <c r="I24" s="261"/>
      <c r="J24" s="261">
        <v>6370</v>
      </c>
      <c r="K24" s="261">
        <v>3278</v>
      </c>
      <c r="L24" s="261">
        <v>3092</v>
      </c>
      <c r="M24" s="261"/>
      <c r="N24" s="261">
        <v>6174</v>
      </c>
      <c r="O24" s="261">
        <v>3144</v>
      </c>
      <c r="P24" s="261">
        <v>3030</v>
      </c>
      <c r="Q24" s="261"/>
      <c r="R24" s="261">
        <v>6690</v>
      </c>
      <c r="S24" s="261">
        <v>3248</v>
      </c>
      <c r="T24" s="261">
        <v>3442</v>
      </c>
      <c r="U24" s="261"/>
      <c r="V24" s="261">
        <v>5193</v>
      </c>
      <c r="W24" s="261">
        <v>2478</v>
      </c>
      <c r="X24" s="261">
        <v>2715</v>
      </c>
      <c r="Y24" s="261"/>
      <c r="Z24" s="261">
        <v>1522</v>
      </c>
      <c r="AA24" s="261">
        <v>727</v>
      </c>
      <c r="AB24" s="261">
        <v>795</v>
      </c>
    </row>
    <row r="25" spans="1:28" ht="15" customHeight="1" x14ac:dyDescent="0.2">
      <c r="A25" s="107" t="s">
        <v>91</v>
      </c>
      <c r="B25" s="261">
        <v>7460</v>
      </c>
      <c r="C25" s="261">
        <v>3724</v>
      </c>
      <c r="D25" s="261">
        <v>3736</v>
      </c>
      <c r="E25" s="261"/>
      <c r="F25" s="261">
        <v>1628</v>
      </c>
      <c r="G25" s="261">
        <v>797</v>
      </c>
      <c r="H25" s="261">
        <v>831</v>
      </c>
      <c r="I25" s="261"/>
      <c r="J25" s="261">
        <v>1488</v>
      </c>
      <c r="K25" s="261">
        <v>780</v>
      </c>
      <c r="L25" s="261">
        <v>708</v>
      </c>
      <c r="M25" s="261"/>
      <c r="N25" s="261">
        <v>1456</v>
      </c>
      <c r="O25" s="261">
        <v>757</v>
      </c>
      <c r="P25" s="261">
        <v>699</v>
      </c>
      <c r="Q25" s="261"/>
      <c r="R25" s="261">
        <v>1525</v>
      </c>
      <c r="S25" s="261">
        <v>752</v>
      </c>
      <c r="T25" s="261">
        <v>773</v>
      </c>
      <c r="U25" s="261"/>
      <c r="V25" s="261">
        <v>1200</v>
      </c>
      <c r="W25" s="261">
        <v>575</v>
      </c>
      <c r="X25" s="261">
        <v>625</v>
      </c>
      <c r="Y25" s="261"/>
      <c r="Z25" s="261">
        <v>163</v>
      </c>
      <c r="AA25" s="261">
        <v>63</v>
      </c>
      <c r="AB25" s="261">
        <v>100</v>
      </c>
    </row>
    <row r="26" spans="1:28" ht="15" customHeight="1" x14ac:dyDescent="0.2">
      <c r="A26" s="107" t="s">
        <v>92</v>
      </c>
      <c r="B26" s="261">
        <v>31887</v>
      </c>
      <c r="C26" s="261">
        <v>15765</v>
      </c>
      <c r="D26" s="261">
        <v>16122</v>
      </c>
      <c r="E26" s="261"/>
      <c r="F26" s="261">
        <v>6403</v>
      </c>
      <c r="G26" s="261">
        <v>3276</v>
      </c>
      <c r="H26" s="261">
        <v>3127</v>
      </c>
      <c r="I26" s="261"/>
      <c r="J26" s="261">
        <v>6287</v>
      </c>
      <c r="K26" s="261">
        <v>3201</v>
      </c>
      <c r="L26" s="261">
        <v>3086</v>
      </c>
      <c r="M26" s="261"/>
      <c r="N26" s="261">
        <v>6154</v>
      </c>
      <c r="O26" s="261">
        <v>3090</v>
      </c>
      <c r="P26" s="261">
        <v>3064</v>
      </c>
      <c r="Q26" s="261"/>
      <c r="R26" s="261">
        <v>6175</v>
      </c>
      <c r="S26" s="261">
        <v>2991</v>
      </c>
      <c r="T26" s="261">
        <v>3184</v>
      </c>
      <c r="U26" s="261"/>
      <c r="V26" s="261">
        <v>5425</v>
      </c>
      <c r="W26" s="261">
        <v>2522</v>
      </c>
      <c r="X26" s="261">
        <v>2903</v>
      </c>
      <c r="Y26" s="261"/>
      <c r="Z26" s="261">
        <v>1443</v>
      </c>
      <c r="AA26" s="261">
        <v>685</v>
      </c>
      <c r="AB26" s="261">
        <v>758</v>
      </c>
    </row>
    <row r="27" spans="1:28" ht="15" customHeight="1" x14ac:dyDescent="0.2">
      <c r="A27" s="107" t="s">
        <v>93</v>
      </c>
      <c r="B27" s="261">
        <v>6750</v>
      </c>
      <c r="C27" s="261">
        <v>3298</v>
      </c>
      <c r="D27" s="261">
        <v>3452</v>
      </c>
      <c r="E27" s="261"/>
      <c r="F27" s="261">
        <v>1499</v>
      </c>
      <c r="G27" s="261">
        <v>737</v>
      </c>
      <c r="H27" s="261">
        <v>762</v>
      </c>
      <c r="I27" s="261"/>
      <c r="J27" s="261">
        <v>1367</v>
      </c>
      <c r="K27" s="261">
        <v>701</v>
      </c>
      <c r="L27" s="261">
        <v>666</v>
      </c>
      <c r="M27" s="261"/>
      <c r="N27" s="261">
        <v>1304</v>
      </c>
      <c r="O27" s="261">
        <v>638</v>
      </c>
      <c r="P27" s="261">
        <v>666</v>
      </c>
      <c r="Q27" s="261"/>
      <c r="R27" s="261">
        <v>1379</v>
      </c>
      <c r="S27" s="261">
        <v>679</v>
      </c>
      <c r="T27" s="261">
        <v>700</v>
      </c>
      <c r="U27" s="261"/>
      <c r="V27" s="261">
        <v>1065</v>
      </c>
      <c r="W27" s="261">
        <v>488</v>
      </c>
      <c r="X27" s="261">
        <v>577</v>
      </c>
      <c r="Y27" s="261"/>
      <c r="Z27" s="261">
        <v>136</v>
      </c>
      <c r="AA27" s="261">
        <v>55</v>
      </c>
      <c r="AB27" s="261">
        <v>81</v>
      </c>
    </row>
    <row r="28" spans="1:28" ht="15" customHeight="1" x14ac:dyDescent="0.2">
      <c r="A28" s="107" t="s">
        <v>94</v>
      </c>
      <c r="B28" s="261">
        <v>11360</v>
      </c>
      <c r="C28" s="261">
        <v>5461</v>
      </c>
      <c r="D28" s="261">
        <v>5899</v>
      </c>
      <c r="E28" s="261"/>
      <c r="F28" s="261">
        <v>2627</v>
      </c>
      <c r="G28" s="261">
        <v>1318</v>
      </c>
      <c r="H28" s="261">
        <v>1309</v>
      </c>
      <c r="I28" s="261"/>
      <c r="J28" s="261">
        <v>2241</v>
      </c>
      <c r="K28" s="261">
        <v>1099</v>
      </c>
      <c r="L28" s="261">
        <v>1142</v>
      </c>
      <c r="M28" s="261"/>
      <c r="N28" s="261">
        <v>2089</v>
      </c>
      <c r="O28" s="261">
        <v>980</v>
      </c>
      <c r="P28" s="261">
        <v>1109</v>
      </c>
      <c r="Q28" s="261"/>
      <c r="R28" s="261">
        <v>2384</v>
      </c>
      <c r="S28" s="261">
        <v>1118</v>
      </c>
      <c r="T28" s="261">
        <v>1266</v>
      </c>
      <c r="U28" s="261"/>
      <c r="V28" s="261">
        <v>1761</v>
      </c>
      <c r="W28" s="261">
        <v>817</v>
      </c>
      <c r="X28" s="261">
        <v>944</v>
      </c>
      <c r="Y28" s="261"/>
      <c r="Z28" s="261">
        <v>258</v>
      </c>
      <c r="AA28" s="261">
        <v>129</v>
      </c>
      <c r="AB28" s="261">
        <v>129</v>
      </c>
    </row>
    <row r="29" spans="1:28" ht="15" customHeight="1" x14ac:dyDescent="0.2">
      <c r="A29" s="107" t="s">
        <v>95</v>
      </c>
      <c r="B29" s="261">
        <v>6703</v>
      </c>
      <c r="C29" s="261">
        <v>3308</v>
      </c>
      <c r="D29" s="261">
        <v>3395</v>
      </c>
      <c r="E29" s="261"/>
      <c r="F29" s="261">
        <v>1180</v>
      </c>
      <c r="G29" s="261">
        <v>617</v>
      </c>
      <c r="H29" s="261">
        <v>563</v>
      </c>
      <c r="I29" s="261"/>
      <c r="J29" s="261">
        <v>1146</v>
      </c>
      <c r="K29" s="261">
        <v>590</v>
      </c>
      <c r="L29" s="261">
        <v>556</v>
      </c>
      <c r="M29" s="261"/>
      <c r="N29" s="261">
        <v>1071</v>
      </c>
      <c r="O29" s="261">
        <v>549</v>
      </c>
      <c r="P29" s="261">
        <v>522</v>
      </c>
      <c r="Q29" s="261"/>
      <c r="R29" s="261">
        <v>1506</v>
      </c>
      <c r="S29" s="261">
        <v>722</v>
      </c>
      <c r="T29" s="261">
        <v>784</v>
      </c>
      <c r="U29" s="261"/>
      <c r="V29" s="261">
        <v>1229</v>
      </c>
      <c r="W29" s="261">
        <v>566</v>
      </c>
      <c r="X29" s="261">
        <v>663</v>
      </c>
      <c r="Y29" s="261"/>
      <c r="Z29" s="261">
        <v>571</v>
      </c>
      <c r="AA29" s="261">
        <v>264</v>
      </c>
      <c r="AB29" s="261">
        <v>307</v>
      </c>
    </row>
    <row r="30" spans="1:28" ht="15" customHeight="1" x14ac:dyDescent="0.2">
      <c r="A30" s="107" t="s">
        <v>96</v>
      </c>
      <c r="B30" s="261">
        <v>8950</v>
      </c>
      <c r="C30" s="261">
        <v>4369</v>
      </c>
      <c r="D30" s="261">
        <v>4581</v>
      </c>
      <c r="E30" s="261"/>
      <c r="F30" s="261">
        <v>1826</v>
      </c>
      <c r="G30" s="261">
        <v>926</v>
      </c>
      <c r="H30" s="261">
        <v>900</v>
      </c>
      <c r="I30" s="261"/>
      <c r="J30" s="261">
        <v>1602</v>
      </c>
      <c r="K30" s="261">
        <v>830</v>
      </c>
      <c r="L30" s="261">
        <v>772</v>
      </c>
      <c r="M30" s="261"/>
      <c r="N30" s="261">
        <v>1453</v>
      </c>
      <c r="O30" s="261">
        <v>716</v>
      </c>
      <c r="P30" s="261">
        <v>737</v>
      </c>
      <c r="Q30" s="261"/>
      <c r="R30" s="261">
        <v>1996</v>
      </c>
      <c r="S30" s="261">
        <v>955</v>
      </c>
      <c r="T30" s="261">
        <v>1041</v>
      </c>
      <c r="U30" s="261"/>
      <c r="V30" s="261">
        <v>1535</v>
      </c>
      <c r="W30" s="261">
        <v>710</v>
      </c>
      <c r="X30" s="261">
        <v>825</v>
      </c>
      <c r="Y30" s="261"/>
      <c r="Z30" s="261">
        <v>538</v>
      </c>
      <c r="AA30" s="261">
        <v>232</v>
      </c>
      <c r="AB30" s="261">
        <v>306</v>
      </c>
    </row>
    <row r="31" spans="1:28" ht="15" customHeight="1" x14ac:dyDescent="0.2">
      <c r="A31" s="107" t="s">
        <v>97</v>
      </c>
      <c r="B31" s="261">
        <v>5776</v>
      </c>
      <c r="C31" s="261">
        <v>2863</v>
      </c>
      <c r="D31" s="261">
        <v>2913</v>
      </c>
      <c r="E31" s="261"/>
      <c r="F31" s="261">
        <v>1196</v>
      </c>
      <c r="G31" s="261">
        <v>640</v>
      </c>
      <c r="H31" s="261">
        <v>556</v>
      </c>
      <c r="I31" s="261"/>
      <c r="J31" s="261">
        <v>1069</v>
      </c>
      <c r="K31" s="261">
        <v>551</v>
      </c>
      <c r="L31" s="261">
        <v>518</v>
      </c>
      <c r="M31" s="261"/>
      <c r="N31" s="261">
        <v>991</v>
      </c>
      <c r="O31" s="261">
        <v>500</v>
      </c>
      <c r="P31" s="261">
        <v>491</v>
      </c>
      <c r="Q31" s="261"/>
      <c r="R31" s="261">
        <v>1268</v>
      </c>
      <c r="S31" s="261">
        <v>606</v>
      </c>
      <c r="T31" s="261">
        <v>662</v>
      </c>
      <c r="U31" s="261"/>
      <c r="V31" s="261">
        <v>980</v>
      </c>
      <c r="W31" s="261">
        <v>444</v>
      </c>
      <c r="X31" s="261">
        <v>536</v>
      </c>
      <c r="Y31" s="261"/>
      <c r="Z31" s="261">
        <v>272</v>
      </c>
      <c r="AA31" s="261">
        <v>122</v>
      </c>
      <c r="AB31" s="261">
        <v>150</v>
      </c>
    </row>
    <row r="32" spans="1:28" ht="15" customHeight="1" x14ac:dyDescent="0.2">
      <c r="A32" s="107" t="s">
        <v>98</v>
      </c>
      <c r="B32" s="261">
        <v>11362</v>
      </c>
      <c r="C32" s="261">
        <v>5747</v>
      </c>
      <c r="D32" s="261">
        <v>5615</v>
      </c>
      <c r="E32" s="261"/>
      <c r="F32" s="261">
        <v>2472</v>
      </c>
      <c r="G32" s="261">
        <v>1311</v>
      </c>
      <c r="H32" s="261">
        <v>1161</v>
      </c>
      <c r="I32" s="261"/>
      <c r="J32" s="261">
        <v>2202</v>
      </c>
      <c r="K32" s="261">
        <v>1115</v>
      </c>
      <c r="L32" s="261">
        <v>1087</v>
      </c>
      <c r="M32" s="261"/>
      <c r="N32" s="261">
        <v>2133</v>
      </c>
      <c r="O32" s="261">
        <v>1080</v>
      </c>
      <c r="P32" s="261">
        <v>1053</v>
      </c>
      <c r="Q32" s="261"/>
      <c r="R32" s="261">
        <v>2389</v>
      </c>
      <c r="S32" s="261">
        <v>1204</v>
      </c>
      <c r="T32" s="261">
        <v>1185</v>
      </c>
      <c r="U32" s="261"/>
      <c r="V32" s="261">
        <v>1836</v>
      </c>
      <c r="W32" s="261">
        <v>890</v>
      </c>
      <c r="X32" s="261">
        <v>946</v>
      </c>
      <c r="Y32" s="261"/>
      <c r="Z32" s="261">
        <v>330</v>
      </c>
      <c r="AA32" s="261">
        <v>147</v>
      </c>
      <c r="AB32" s="261">
        <v>183</v>
      </c>
    </row>
    <row r="33" spans="1:28" ht="15" customHeight="1" x14ac:dyDescent="0.2">
      <c r="A33" s="107" t="s">
        <v>99</v>
      </c>
      <c r="B33" s="261">
        <v>13596</v>
      </c>
      <c r="C33" s="261">
        <v>6744</v>
      </c>
      <c r="D33" s="261">
        <v>6852</v>
      </c>
      <c r="E33" s="261"/>
      <c r="F33" s="261">
        <v>2626</v>
      </c>
      <c r="G33" s="261">
        <v>1388</v>
      </c>
      <c r="H33" s="261">
        <v>1238</v>
      </c>
      <c r="I33" s="261"/>
      <c r="J33" s="261">
        <v>2577</v>
      </c>
      <c r="K33" s="261">
        <v>1261</v>
      </c>
      <c r="L33" s="261">
        <v>1316</v>
      </c>
      <c r="M33" s="261"/>
      <c r="N33" s="261">
        <v>2476</v>
      </c>
      <c r="O33" s="261">
        <v>1275</v>
      </c>
      <c r="P33" s="261">
        <v>1201</v>
      </c>
      <c r="Q33" s="261"/>
      <c r="R33" s="261">
        <v>2948</v>
      </c>
      <c r="S33" s="261">
        <v>1441</v>
      </c>
      <c r="T33" s="261">
        <v>1507</v>
      </c>
      <c r="U33" s="261"/>
      <c r="V33" s="261">
        <v>2361</v>
      </c>
      <c r="W33" s="261">
        <v>1075</v>
      </c>
      <c r="X33" s="261">
        <v>1286</v>
      </c>
      <c r="Y33" s="261"/>
      <c r="Z33" s="261">
        <v>608</v>
      </c>
      <c r="AA33" s="261">
        <v>304</v>
      </c>
      <c r="AB33" s="261">
        <v>304</v>
      </c>
    </row>
    <row r="34" spans="1:28" ht="15" customHeight="1" x14ac:dyDescent="0.2">
      <c r="A34" s="107" t="s">
        <v>100</v>
      </c>
      <c r="B34" s="261">
        <v>7800</v>
      </c>
      <c r="C34" s="261">
        <v>3788</v>
      </c>
      <c r="D34" s="261">
        <v>4012</v>
      </c>
      <c r="E34" s="261"/>
      <c r="F34" s="261">
        <v>1645</v>
      </c>
      <c r="G34" s="261">
        <v>851</v>
      </c>
      <c r="H34" s="261">
        <v>794</v>
      </c>
      <c r="I34" s="261"/>
      <c r="J34" s="261">
        <v>1456</v>
      </c>
      <c r="K34" s="261">
        <v>731</v>
      </c>
      <c r="L34" s="261">
        <v>725</v>
      </c>
      <c r="M34" s="261"/>
      <c r="N34" s="261">
        <v>1333</v>
      </c>
      <c r="O34" s="261">
        <v>660</v>
      </c>
      <c r="P34" s="261">
        <v>673</v>
      </c>
      <c r="Q34" s="261"/>
      <c r="R34" s="261">
        <v>1618</v>
      </c>
      <c r="S34" s="261">
        <v>762</v>
      </c>
      <c r="T34" s="261">
        <v>856</v>
      </c>
      <c r="U34" s="261"/>
      <c r="V34" s="261">
        <v>1231</v>
      </c>
      <c r="W34" s="261">
        <v>538</v>
      </c>
      <c r="X34" s="261">
        <v>693</v>
      </c>
      <c r="Y34" s="261"/>
      <c r="Z34" s="261">
        <v>517</v>
      </c>
      <c r="AA34" s="261">
        <v>246</v>
      </c>
      <c r="AB34" s="261">
        <v>271</v>
      </c>
    </row>
    <row r="35" spans="1:28" ht="15" customHeight="1" x14ac:dyDescent="0.2">
      <c r="A35" s="107" t="s">
        <v>101</v>
      </c>
      <c r="B35" s="261">
        <v>7640</v>
      </c>
      <c r="C35" s="261">
        <v>3810</v>
      </c>
      <c r="D35" s="261">
        <v>3830</v>
      </c>
      <c r="E35" s="261"/>
      <c r="F35" s="261">
        <v>1504</v>
      </c>
      <c r="G35" s="261">
        <v>793</v>
      </c>
      <c r="H35" s="261">
        <v>711</v>
      </c>
      <c r="I35" s="261"/>
      <c r="J35" s="261">
        <v>1466</v>
      </c>
      <c r="K35" s="261">
        <v>778</v>
      </c>
      <c r="L35" s="261">
        <v>688</v>
      </c>
      <c r="M35" s="261"/>
      <c r="N35" s="261">
        <v>1433</v>
      </c>
      <c r="O35" s="261">
        <v>735</v>
      </c>
      <c r="P35" s="261">
        <v>698</v>
      </c>
      <c r="Q35" s="261"/>
      <c r="R35" s="261">
        <v>1719</v>
      </c>
      <c r="S35" s="261">
        <v>804</v>
      </c>
      <c r="T35" s="261">
        <v>915</v>
      </c>
      <c r="U35" s="261"/>
      <c r="V35" s="261">
        <v>1261</v>
      </c>
      <c r="W35" s="261">
        <v>593</v>
      </c>
      <c r="X35" s="261">
        <v>668</v>
      </c>
      <c r="Y35" s="261"/>
      <c r="Z35" s="261">
        <v>257</v>
      </c>
      <c r="AA35" s="261">
        <v>107</v>
      </c>
      <c r="AB35" s="261">
        <v>150</v>
      </c>
    </row>
    <row r="36" spans="1:28" ht="15" customHeight="1" x14ac:dyDescent="0.2">
      <c r="A36" s="107" t="s">
        <v>102</v>
      </c>
      <c r="B36" s="261">
        <v>2620</v>
      </c>
      <c r="C36" s="261">
        <v>1307</v>
      </c>
      <c r="D36" s="261">
        <v>1313</v>
      </c>
      <c r="E36" s="261"/>
      <c r="F36" s="261">
        <v>565</v>
      </c>
      <c r="G36" s="261">
        <v>310</v>
      </c>
      <c r="H36" s="261">
        <v>255</v>
      </c>
      <c r="I36" s="261"/>
      <c r="J36" s="261">
        <v>449</v>
      </c>
      <c r="K36" s="261">
        <v>234</v>
      </c>
      <c r="L36" s="261">
        <v>215</v>
      </c>
      <c r="M36" s="261"/>
      <c r="N36" s="261">
        <v>446</v>
      </c>
      <c r="O36" s="261">
        <v>258</v>
      </c>
      <c r="P36" s="261">
        <v>188</v>
      </c>
      <c r="Q36" s="261"/>
      <c r="R36" s="261">
        <v>584</v>
      </c>
      <c r="S36" s="261">
        <v>267</v>
      </c>
      <c r="T36" s="261">
        <v>317</v>
      </c>
      <c r="U36" s="261"/>
      <c r="V36" s="261">
        <v>338</v>
      </c>
      <c r="W36" s="261">
        <v>141</v>
      </c>
      <c r="X36" s="261">
        <v>197</v>
      </c>
      <c r="Y36" s="261"/>
      <c r="Z36" s="261">
        <v>238</v>
      </c>
      <c r="AA36" s="261">
        <v>97</v>
      </c>
      <c r="AB36" s="261">
        <v>141</v>
      </c>
    </row>
    <row r="37" spans="1:28" ht="15" customHeight="1" x14ac:dyDescent="0.2">
      <c r="A37" s="107" t="s">
        <v>103</v>
      </c>
      <c r="B37" s="261">
        <v>19360</v>
      </c>
      <c r="C37" s="261">
        <v>9287</v>
      </c>
      <c r="D37" s="261">
        <v>10073</v>
      </c>
      <c r="E37" s="261"/>
      <c r="F37" s="261">
        <v>4233</v>
      </c>
      <c r="G37" s="261">
        <v>2184</v>
      </c>
      <c r="H37" s="261">
        <v>2049</v>
      </c>
      <c r="I37" s="261"/>
      <c r="J37" s="261">
        <v>3768</v>
      </c>
      <c r="K37" s="261">
        <v>1891</v>
      </c>
      <c r="L37" s="261">
        <v>1877</v>
      </c>
      <c r="M37" s="261"/>
      <c r="N37" s="261">
        <v>3496</v>
      </c>
      <c r="O37" s="261">
        <v>1653</v>
      </c>
      <c r="P37" s="261">
        <v>1843</v>
      </c>
      <c r="Q37" s="261"/>
      <c r="R37" s="261">
        <v>3972</v>
      </c>
      <c r="S37" s="261">
        <v>1833</v>
      </c>
      <c r="T37" s="261">
        <v>2139</v>
      </c>
      <c r="U37" s="261"/>
      <c r="V37" s="261">
        <v>3033</v>
      </c>
      <c r="W37" s="261">
        <v>1377</v>
      </c>
      <c r="X37" s="261">
        <v>1656</v>
      </c>
      <c r="Y37" s="261"/>
      <c r="Z37" s="261">
        <v>858</v>
      </c>
      <c r="AA37" s="261">
        <v>349</v>
      </c>
      <c r="AB37" s="261">
        <v>509</v>
      </c>
    </row>
    <row r="38" spans="1:28" ht="15" customHeight="1" x14ac:dyDescent="0.2">
      <c r="A38" s="107" t="s">
        <v>104</v>
      </c>
      <c r="B38" s="261">
        <v>16160</v>
      </c>
      <c r="C38" s="261">
        <v>7972</v>
      </c>
      <c r="D38" s="261">
        <v>8188</v>
      </c>
      <c r="E38" s="261"/>
      <c r="F38" s="261">
        <v>3604</v>
      </c>
      <c r="G38" s="261">
        <v>1851</v>
      </c>
      <c r="H38" s="261">
        <v>1753</v>
      </c>
      <c r="I38" s="261"/>
      <c r="J38" s="261">
        <v>3153</v>
      </c>
      <c r="K38" s="261">
        <v>1594</v>
      </c>
      <c r="L38" s="261">
        <v>1559</v>
      </c>
      <c r="M38" s="261"/>
      <c r="N38" s="261">
        <v>3057</v>
      </c>
      <c r="O38" s="261">
        <v>1490</v>
      </c>
      <c r="P38" s="261">
        <v>1567</v>
      </c>
      <c r="Q38" s="261"/>
      <c r="R38" s="261">
        <v>3333</v>
      </c>
      <c r="S38" s="261">
        <v>1609</v>
      </c>
      <c r="T38" s="261">
        <v>1724</v>
      </c>
      <c r="U38" s="261"/>
      <c r="V38" s="261">
        <v>2543</v>
      </c>
      <c r="W38" s="261">
        <v>1197</v>
      </c>
      <c r="X38" s="261">
        <v>1346</v>
      </c>
      <c r="Y38" s="261"/>
      <c r="Z38" s="261">
        <v>470</v>
      </c>
      <c r="AA38" s="261">
        <v>231</v>
      </c>
      <c r="AB38" s="261">
        <v>239</v>
      </c>
    </row>
    <row r="39" spans="1:28" ht="15" customHeight="1" thickBot="1" x14ac:dyDescent="0.25">
      <c r="A39" s="122" t="s">
        <v>105</v>
      </c>
      <c r="B39" s="261">
        <v>2705</v>
      </c>
      <c r="C39" s="261">
        <v>1397</v>
      </c>
      <c r="D39" s="261">
        <v>1308</v>
      </c>
      <c r="E39" s="261"/>
      <c r="F39" s="261">
        <v>701</v>
      </c>
      <c r="G39" s="261">
        <v>372</v>
      </c>
      <c r="H39" s="261">
        <v>329</v>
      </c>
      <c r="I39" s="261"/>
      <c r="J39" s="261">
        <v>577</v>
      </c>
      <c r="K39" s="261">
        <v>290</v>
      </c>
      <c r="L39" s="261">
        <v>287</v>
      </c>
      <c r="M39" s="261"/>
      <c r="N39" s="261">
        <v>555</v>
      </c>
      <c r="O39" s="261">
        <v>299</v>
      </c>
      <c r="P39" s="261">
        <v>256</v>
      </c>
      <c r="Q39" s="261"/>
      <c r="R39" s="261">
        <v>415</v>
      </c>
      <c r="S39" s="261">
        <v>210</v>
      </c>
      <c r="T39" s="261">
        <v>205</v>
      </c>
      <c r="U39" s="261"/>
      <c r="V39" s="261">
        <v>365</v>
      </c>
      <c r="W39" s="261">
        <v>186</v>
      </c>
      <c r="X39" s="261">
        <v>179</v>
      </c>
      <c r="Y39" s="261"/>
      <c r="Z39" s="261">
        <v>92</v>
      </c>
      <c r="AA39" s="261">
        <v>40</v>
      </c>
      <c r="AB39" s="261">
        <v>52</v>
      </c>
    </row>
    <row r="40" spans="1:28" ht="15" customHeight="1" x14ac:dyDescent="0.25">
      <c r="A40" s="388" t="s">
        <v>238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</row>
    <row r="41" spans="1:28" ht="15" customHeight="1" x14ac:dyDescent="0.25">
      <c r="A41" s="389" t="s">
        <v>224</v>
      </c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</row>
  </sheetData>
  <sortState ref="B13:AC39">
    <sortCondition ref="AC13:AC39"/>
  </sortState>
  <mergeCells count="17">
    <mergeCell ref="AE2:AF3"/>
    <mergeCell ref="A41:AB41"/>
    <mergeCell ref="A8:A9"/>
    <mergeCell ref="B8:D8"/>
    <mergeCell ref="F8:H8"/>
    <mergeCell ref="J8:L8"/>
    <mergeCell ref="N8:P8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2" r:id="rId1" location="INDICE!A1"/>
    <hyperlink ref="AE2:AF3" location="INDICE!A1" display="INDICE"/>
  </hyperlinks>
  <printOptions horizontalCentered="1"/>
  <pageMargins left="0.59055118110236227" right="0.59055118110236227" top="0.59055118110236227" bottom="0.98425196850393704" header="0" footer="0"/>
  <pageSetup scale="67" orientation="landscape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113"/>
  <sheetViews>
    <sheetView zoomScaleNormal="100" zoomScaleSheetLayoutView="100" workbookViewId="0">
      <selection activeCell="B62" activeCellId="1" sqref="B18 B62"/>
    </sheetView>
  </sheetViews>
  <sheetFormatPr baseColWidth="10" defaultRowHeight="15" customHeight="1" x14ac:dyDescent="0.2"/>
  <cols>
    <col min="1" max="1" width="19.28515625" style="101" customWidth="1"/>
    <col min="2" max="4" width="7.42578125" style="101" bestFit="1" customWidth="1"/>
    <col min="5" max="5" width="1.42578125" style="101" customWidth="1"/>
    <col min="6" max="8" width="7" style="101" bestFit="1" customWidth="1"/>
    <col min="9" max="9" width="1.42578125" style="101" customWidth="1"/>
    <col min="10" max="12" width="7" style="101" bestFit="1" customWidth="1"/>
    <col min="13" max="13" width="1.42578125" style="101" customWidth="1"/>
    <col min="14" max="16" width="7" style="101" bestFit="1" customWidth="1"/>
    <col min="17" max="17" width="1.42578125" style="101" customWidth="1"/>
    <col min="18" max="20" width="7" style="101" bestFit="1" customWidth="1"/>
    <col min="21" max="21" width="1.42578125" style="101" customWidth="1"/>
    <col min="22" max="24" width="7" style="101" bestFit="1" customWidth="1"/>
    <col min="25" max="25" width="1.42578125" style="101" customWidth="1"/>
    <col min="26" max="28" width="7" style="101" bestFit="1" customWidth="1"/>
    <col min="29" max="29" width="2.140625" style="101" customWidth="1"/>
    <col min="30" max="30" width="17" style="10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W1" s="170"/>
      <c r="X1" s="107"/>
      <c r="Y1" s="107"/>
      <c r="Z1" s="107"/>
      <c r="AA1" s="107"/>
      <c r="AB1" s="107"/>
      <c r="BF1" s="29"/>
      <c r="BG1" s="372" t="s">
        <v>317</v>
      </c>
      <c r="BH1" s="372"/>
    </row>
    <row r="2" spans="1:62" ht="15" customHeight="1" x14ac:dyDescent="0.2">
      <c r="W2" s="170"/>
      <c r="X2" s="29"/>
      <c r="Y2" s="107"/>
      <c r="Z2" s="29"/>
      <c r="AA2" s="372" t="s">
        <v>317</v>
      </c>
      <c r="AB2" s="372"/>
      <c r="BF2" s="30"/>
      <c r="BG2" s="372"/>
      <c r="BH2" s="372"/>
    </row>
    <row r="3" spans="1:62" ht="15" customHeight="1" x14ac:dyDescent="0.2">
      <c r="W3" s="170"/>
      <c r="X3" s="30"/>
      <c r="Y3" s="107"/>
      <c r="Z3" s="30"/>
      <c r="AA3" s="372"/>
      <c r="AB3" s="372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6"/>
      <c r="AS3" s="396"/>
      <c r="AT3" s="396"/>
      <c r="AU3" s="396"/>
      <c r="AV3" s="396"/>
      <c r="AW3" s="396"/>
      <c r="AX3" s="396"/>
      <c r="AY3" s="396"/>
      <c r="AZ3" s="396"/>
      <c r="BA3" s="396"/>
      <c r="BB3" s="396"/>
      <c r="BC3" s="396"/>
      <c r="BD3" s="396"/>
      <c r="BE3" s="396"/>
      <c r="BF3" s="29"/>
      <c r="BG3" s="29"/>
      <c r="BH3" s="29"/>
    </row>
    <row r="4" spans="1:62" ht="15" customHeight="1" x14ac:dyDescent="0.2">
      <c r="W4" s="107"/>
      <c r="X4" s="170"/>
      <c r="Y4" s="107"/>
      <c r="Z4" s="170"/>
      <c r="AA4" s="170"/>
      <c r="BF4" s="30"/>
      <c r="BG4" s="30"/>
      <c r="BH4" s="30"/>
    </row>
    <row r="5" spans="1:62" ht="15" customHeight="1" x14ac:dyDescent="0.2">
      <c r="A5" s="394" t="s">
        <v>263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D5" s="394" t="s">
        <v>266</v>
      </c>
      <c r="AE5" s="394"/>
      <c r="AF5" s="394"/>
      <c r="AG5" s="39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 s="394"/>
      <c r="AU5" s="394"/>
      <c r="AV5" s="394"/>
      <c r="AW5" s="394"/>
      <c r="AX5" s="394"/>
      <c r="AY5" s="394"/>
      <c r="AZ5" s="394"/>
      <c r="BA5" s="394"/>
      <c r="BB5" s="394"/>
      <c r="BC5" s="394"/>
      <c r="BD5" s="394"/>
      <c r="BE5" s="394"/>
    </row>
    <row r="6" spans="1:62" ht="15" customHeight="1" x14ac:dyDescent="0.2">
      <c r="A6" s="393" t="s">
        <v>125</v>
      </c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D6" s="393" t="s">
        <v>126</v>
      </c>
      <c r="AE6" s="393"/>
      <c r="AF6" s="393"/>
      <c r="AG6" s="393"/>
      <c r="AH6" s="393"/>
      <c r="AI6" s="393"/>
      <c r="AJ6" s="393"/>
      <c r="AK6" s="393"/>
      <c r="AL6" s="393"/>
      <c r="AM6" s="393"/>
      <c r="AN6" s="393"/>
      <c r="AO6" s="393"/>
      <c r="AP6" s="393"/>
      <c r="AQ6" s="393"/>
      <c r="AR6" s="393"/>
      <c r="AS6" s="393"/>
      <c r="AT6" s="393"/>
      <c r="AU6" s="393"/>
      <c r="AV6" s="393"/>
      <c r="AW6" s="393"/>
      <c r="AX6" s="393"/>
      <c r="AY6" s="393"/>
      <c r="AZ6" s="393"/>
      <c r="BA6" s="393"/>
      <c r="BB6" s="393"/>
      <c r="BC6" s="393"/>
      <c r="BD6" s="393"/>
      <c r="BE6" s="393"/>
    </row>
    <row r="7" spans="1:62" ht="15" customHeight="1" x14ac:dyDescent="0.2">
      <c r="A7" s="384" t="s">
        <v>236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D7" s="384" t="s">
        <v>236</v>
      </c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</row>
    <row r="8" spans="1:62" ht="15" customHeight="1" x14ac:dyDescent="0.2">
      <c r="A8" s="384" t="s">
        <v>246</v>
      </c>
      <c r="B8" s="384"/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D8" s="384" t="s">
        <v>246</v>
      </c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</row>
    <row r="9" spans="1:62" ht="15" customHeight="1" x14ac:dyDescent="0.2">
      <c r="A9" s="384" t="s">
        <v>230</v>
      </c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384"/>
      <c r="O9" s="384"/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D9" s="384" t="s">
        <v>230</v>
      </c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  <c r="BB9" s="384"/>
      <c r="BC9" s="384"/>
      <c r="BD9" s="384"/>
      <c r="BE9" s="384"/>
    </row>
    <row r="10" spans="1:62" ht="15" customHeight="1" x14ac:dyDescent="0.2">
      <c r="A10" s="384" t="s">
        <v>481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384"/>
      <c r="AA10" s="384"/>
      <c r="AB10" s="384"/>
      <c r="AD10" s="384" t="s">
        <v>481</v>
      </c>
      <c r="AE10" s="384"/>
      <c r="AF10" s="384"/>
      <c r="AG10" s="384"/>
      <c r="AH10" s="384"/>
      <c r="AI10" s="384"/>
      <c r="AJ10" s="384"/>
      <c r="AK10" s="384"/>
      <c r="AL10" s="384"/>
      <c r="AM10" s="384"/>
      <c r="AN10" s="384"/>
      <c r="AO10" s="384"/>
      <c r="AP10" s="384"/>
      <c r="AQ10" s="384"/>
      <c r="AR10" s="384"/>
      <c r="AS10" s="384"/>
      <c r="AT10" s="384"/>
      <c r="AU10" s="384"/>
      <c r="AV10" s="384"/>
      <c r="AW10" s="384"/>
      <c r="AX10" s="384"/>
      <c r="AY10" s="384"/>
      <c r="AZ10" s="384"/>
      <c r="BA10" s="384"/>
      <c r="BB10" s="384"/>
      <c r="BC10" s="384"/>
      <c r="BD10" s="384"/>
      <c r="BE10" s="384"/>
    </row>
    <row r="11" spans="1:62" ht="15" customHeight="1" thickBot="1" x14ac:dyDescent="0.25">
      <c r="A11" s="99"/>
      <c r="B11" s="141"/>
      <c r="C11" s="99"/>
      <c r="D11" s="99"/>
      <c r="E11" s="99"/>
      <c r="F11" s="100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D11" s="99"/>
      <c r="AE11" s="141"/>
      <c r="AF11" s="99"/>
      <c r="AG11" s="99"/>
      <c r="AH11" s="99"/>
      <c r="AI11" s="100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</row>
    <row r="12" spans="1:62" ht="15" customHeight="1" x14ac:dyDescent="0.2">
      <c r="A12" s="391" t="s">
        <v>242</v>
      </c>
      <c r="B12" s="385" t="s">
        <v>243</v>
      </c>
      <c r="C12" s="385"/>
      <c r="D12" s="385"/>
      <c r="E12" s="108"/>
      <c r="F12" s="385" t="s">
        <v>116</v>
      </c>
      <c r="G12" s="385"/>
      <c r="H12" s="385"/>
      <c r="I12" s="108"/>
      <c r="J12" s="385" t="s">
        <v>117</v>
      </c>
      <c r="K12" s="385"/>
      <c r="L12" s="385"/>
      <c r="M12" s="108"/>
      <c r="N12" s="385" t="s">
        <v>118</v>
      </c>
      <c r="O12" s="385"/>
      <c r="P12" s="385"/>
      <c r="Q12" s="108"/>
      <c r="R12" s="385" t="s">
        <v>119</v>
      </c>
      <c r="S12" s="385"/>
      <c r="T12" s="385"/>
      <c r="U12" s="108"/>
      <c r="V12" s="385" t="s">
        <v>120</v>
      </c>
      <c r="W12" s="385"/>
      <c r="X12" s="385"/>
      <c r="Y12" s="108"/>
      <c r="Z12" s="385" t="s">
        <v>121</v>
      </c>
      <c r="AA12" s="385"/>
      <c r="AB12" s="385"/>
      <c r="AD12" s="391" t="s">
        <v>242</v>
      </c>
      <c r="AE12" s="385" t="s">
        <v>243</v>
      </c>
      <c r="AF12" s="385"/>
      <c r="AG12" s="385"/>
      <c r="AH12" s="108"/>
      <c r="AI12" s="385" t="s">
        <v>116</v>
      </c>
      <c r="AJ12" s="385"/>
      <c r="AK12" s="385"/>
      <c r="AL12" s="108"/>
      <c r="AM12" s="385" t="s">
        <v>117</v>
      </c>
      <c r="AN12" s="385"/>
      <c r="AO12" s="385"/>
      <c r="AP12" s="108"/>
      <c r="AQ12" s="385" t="s">
        <v>118</v>
      </c>
      <c r="AR12" s="385"/>
      <c r="AS12" s="385"/>
      <c r="AT12" s="108"/>
      <c r="AU12" s="385" t="s">
        <v>119</v>
      </c>
      <c r="AV12" s="385"/>
      <c r="AW12" s="385"/>
      <c r="AX12" s="108"/>
      <c r="AY12" s="385" t="s">
        <v>120</v>
      </c>
      <c r="AZ12" s="385"/>
      <c r="BA12" s="385"/>
      <c r="BB12" s="108"/>
      <c r="BC12" s="385" t="s">
        <v>121</v>
      </c>
      <c r="BD12" s="385"/>
      <c r="BE12" s="385"/>
    </row>
    <row r="13" spans="1:62" ht="15" customHeight="1" thickBot="1" x14ac:dyDescent="0.25">
      <c r="A13" s="392"/>
      <c r="B13" s="109" t="s">
        <v>70</v>
      </c>
      <c r="C13" s="109" t="s">
        <v>71</v>
      </c>
      <c r="D13" s="109" t="s">
        <v>72</v>
      </c>
      <c r="E13" s="110"/>
      <c r="F13" s="109" t="s">
        <v>70</v>
      </c>
      <c r="G13" s="109" t="s">
        <v>71</v>
      </c>
      <c r="H13" s="109" t="s">
        <v>72</v>
      </c>
      <c r="I13" s="110"/>
      <c r="J13" s="109" t="s">
        <v>70</v>
      </c>
      <c r="K13" s="109" t="s">
        <v>71</v>
      </c>
      <c r="L13" s="109" t="s">
        <v>72</v>
      </c>
      <c r="M13" s="110"/>
      <c r="N13" s="109" t="s">
        <v>70</v>
      </c>
      <c r="O13" s="109" t="s">
        <v>71</v>
      </c>
      <c r="P13" s="109" t="s">
        <v>72</v>
      </c>
      <c r="Q13" s="110"/>
      <c r="R13" s="109" t="s">
        <v>70</v>
      </c>
      <c r="S13" s="109" t="s">
        <v>71</v>
      </c>
      <c r="T13" s="109" t="s">
        <v>72</v>
      </c>
      <c r="U13" s="110"/>
      <c r="V13" s="109" t="s">
        <v>70</v>
      </c>
      <c r="W13" s="109" t="s">
        <v>71</v>
      </c>
      <c r="X13" s="109" t="s">
        <v>72</v>
      </c>
      <c r="Y13" s="110"/>
      <c r="Z13" s="109" t="s">
        <v>70</v>
      </c>
      <c r="AA13" s="109" t="s">
        <v>71</v>
      </c>
      <c r="AB13" s="109" t="s">
        <v>72</v>
      </c>
      <c r="AD13" s="392"/>
      <c r="AE13" s="109" t="s">
        <v>70</v>
      </c>
      <c r="AF13" s="109" t="s">
        <v>71</v>
      </c>
      <c r="AG13" s="109" t="s">
        <v>72</v>
      </c>
      <c r="AH13" s="110"/>
      <c r="AI13" s="109" t="s">
        <v>70</v>
      </c>
      <c r="AJ13" s="109" t="s">
        <v>71</v>
      </c>
      <c r="AK13" s="109" t="s">
        <v>72</v>
      </c>
      <c r="AL13" s="110"/>
      <c r="AM13" s="109" t="s">
        <v>70</v>
      </c>
      <c r="AN13" s="109" t="s">
        <v>71</v>
      </c>
      <c r="AO13" s="109" t="s">
        <v>72</v>
      </c>
      <c r="AP13" s="110"/>
      <c r="AQ13" s="109" t="s">
        <v>70</v>
      </c>
      <c r="AR13" s="109" t="s">
        <v>71</v>
      </c>
      <c r="AS13" s="109" t="s">
        <v>72</v>
      </c>
      <c r="AT13" s="110"/>
      <c r="AU13" s="109" t="s">
        <v>70</v>
      </c>
      <c r="AV13" s="109" t="s">
        <v>71</v>
      </c>
      <c r="AW13" s="109" t="s">
        <v>72</v>
      </c>
      <c r="AX13" s="110"/>
      <c r="AY13" s="109" t="s">
        <v>70</v>
      </c>
      <c r="AZ13" s="109" t="s">
        <v>71</v>
      </c>
      <c r="BA13" s="109" t="s">
        <v>72</v>
      </c>
      <c r="BB13" s="110"/>
      <c r="BC13" s="109" t="s">
        <v>70</v>
      </c>
      <c r="BD13" s="109" t="s">
        <v>71</v>
      </c>
      <c r="BE13" s="109" t="s">
        <v>72</v>
      </c>
    </row>
    <row r="14" spans="1:62" ht="15" customHeight="1" x14ac:dyDescent="0.2">
      <c r="A14" s="126"/>
      <c r="B14" s="112"/>
      <c r="C14" s="112"/>
      <c r="D14" s="112"/>
      <c r="E14" s="113"/>
      <c r="F14" s="112"/>
      <c r="G14" s="112"/>
      <c r="H14" s="112"/>
      <c r="I14" s="113"/>
      <c r="J14" s="112"/>
      <c r="K14" s="112"/>
      <c r="L14" s="112"/>
      <c r="M14" s="113"/>
      <c r="N14" s="112"/>
      <c r="O14" s="112"/>
      <c r="P14" s="112"/>
      <c r="Q14" s="113"/>
      <c r="R14" s="112"/>
      <c r="S14" s="112"/>
      <c r="T14" s="112"/>
      <c r="U14" s="113"/>
      <c r="V14" s="112"/>
      <c r="W14" s="112"/>
      <c r="X14" s="112"/>
      <c r="Y14" s="113"/>
      <c r="Z14" s="112"/>
      <c r="AA14" s="112"/>
      <c r="AB14" s="112"/>
      <c r="AD14" s="103"/>
      <c r="AE14" s="97"/>
      <c r="AF14" s="97"/>
      <c r="AG14" s="97"/>
      <c r="AH14" s="98"/>
      <c r="AI14" s="97"/>
      <c r="AJ14" s="97"/>
      <c r="AK14" s="97"/>
      <c r="AL14" s="98"/>
      <c r="AM14" s="97"/>
      <c r="AN14" s="97"/>
      <c r="AO14" s="97"/>
      <c r="AP14" s="98"/>
      <c r="AQ14" s="97"/>
      <c r="AR14" s="97"/>
      <c r="AS14" s="97"/>
      <c r="AT14" s="98"/>
      <c r="AU14" s="97"/>
      <c r="AV14" s="97"/>
      <c r="AW14" s="97"/>
      <c r="AX14" s="98"/>
      <c r="AY14" s="97"/>
      <c r="AZ14" s="97"/>
      <c r="BA14" s="97"/>
      <c r="BB14" s="98"/>
      <c r="BC14" s="97"/>
      <c r="BD14" s="97"/>
      <c r="BE14" s="97"/>
    </row>
    <row r="15" spans="1:62" s="154" customFormat="1" ht="15" customHeight="1" x14ac:dyDescent="0.25">
      <c r="A15" s="150" t="s">
        <v>244</v>
      </c>
      <c r="B15" s="152">
        <f>+F15+J15+N15+R15+V15+Z15</f>
        <v>309323</v>
      </c>
      <c r="C15" s="152">
        <f>+G15+K15+O15+S15+W15+AA15</f>
        <v>146813</v>
      </c>
      <c r="D15" s="152">
        <f>+H15+L15+P15+T15+X15+AB15</f>
        <v>162510</v>
      </c>
      <c r="E15" s="152"/>
      <c r="F15" s="152">
        <f>SUM(F17:F43)</f>
        <v>58769</v>
      </c>
      <c r="G15" s="152">
        <f>SUM(G17:G43)</f>
        <v>29365</v>
      </c>
      <c r="H15" s="152">
        <f>SUM(H17:H43)</f>
        <v>29404</v>
      </c>
      <c r="I15" s="152"/>
      <c r="J15" s="152">
        <f>SUM(J17:J43)</f>
        <v>56070</v>
      </c>
      <c r="K15" s="152">
        <f>SUM(K17:K43)</f>
        <v>27098</v>
      </c>
      <c r="L15" s="152">
        <f>SUM(L17:L43)</f>
        <v>28972</v>
      </c>
      <c r="M15" s="152"/>
      <c r="N15" s="152">
        <f>SUM(N17:N43)</f>
        <v>58422</v>
      </c>
      <c r="O15" s="152">
        <f>SUM(O17:O43)</f>
        <v>28063</v>
      </c>
      <c r="P15" s="152">
        <f>SUM(P17:P43)</f>
        <v>30359</v>
      </c>
      <c r="Q15" s="152"/>
      <c r="R15" s="152">
        <f>SUM(R17:R43)</f>
        <v>62792</v>
      </c>
      <c r="S15" s="152">
        <f>SUM(S17:S43)</f>
        <v>28776</v>
      </c>
      <c r="T15" s="152">
        <f>SUM(T17:T43)</f>
        <v>34016</v>
      </c>
      <c r="U15" s="152"/>
      <c r="V15" s="152">
        <f>SUM(V17:V43)</f>
        <v>56194</v>
      </c>
      <c r="W15" s="152">
        <f>SUM(W17:W43)</f>
        <v>25773</v>
      </c>
      <c r="X15" s="152">
        <f>SUM(X17:X43)</f>
        <v>30421</v>
      </c>
      <c r="Y15" s="152"/>
      <c r="Z15" s="152">
        <f>SUM(Z17:Z43)</f>
        <v>17076</v>
      </c>
      <c r="AA15" s="152">
        <f>SUM(AA17:AA43)</f>
        <v>7738</v>
      </c>
      <c r="AB15" s="152">
        <f>SUM(AB17:AB43)</f>
        <v>9338</v>
      </c>
      <c r="AD15" s="150" t="s">
        <v>244</v>
      </c>
      <c r="AE15" s="158">
        <f>+B15/(B15+B59)*100</f>
        <v>80.88736755122747</v>
      </c>
      <c r="AF15" s="158">
        <f>+C15/(C15+C59)*100</f>
        <v>77.491462442665096</v>
      </c>
      <c r="AG15" s="158">
        <f>+D15/(D15+D59)*100</f>
        <v>84.221709725065423</v>
      </c>
      <c r="AH15" s="159"/>
      <c r="AI15" s="158">
        <f>+F15/(F15+F59)*100</f>
        <v>72.442526964560855</v>
      </c>
      <c r="AJ15" s="158">
        <f>+G15/(G15+G59)*100</f>
        <v>69.969977125428898</v>
      </c>
      <c r="AK15" s="158">
        <f>+H15/(H15+H59)*100</f>
        <v>75.092576040043923</v>
      </c>
      <c r="AL15" s="159"/>
      <c r="AM15" s="158">
        <f>+J15/(J15+J59)*100</f>
        <v>75.849194432044158</v>
      </c>
      <c r="AN15" s="158">
        <f>+K15/(K15+K59)*100</f>
        <v>72.307610203863803</v>
      </c>
      <c r="AO15" s="158">
        <f>+L15/(L15+L59)*100</f>
        <v>79.490767415699509</v>
      </c>
      <c r="AP15" s="159"/>
      <c r="AQ15" s="158">
        <f>+N15/(N15+N59)*100</f>
        <v>82.879841112214507</v>
      </c>
      <c r="AR15" s="158">
        <f>+O15/(O15+O59)*100</f>
        <v>79.609089103855212</v>
      </c>
      <c r="AS15" s="158">
        <f>+P15/(P15+P59)*100</f>
        <v>86.151706915633255</v>
      </c>
      <c r="AT15" s="159"/>
      <c r="AU15" s="158">
        <f>+R15/(R15+R59)*100</f>
        <v>80.496372073943036</v>
      </c>
      <c r="AV15" s="158">
        <f>+S15/(S15+S59)*100</f>
        <v>76.175349428208378</v>
      </c>
      <c r="AW15" s="158">
        <f>+T15/(T15+T59)*100</f>
        <v>84.553815560526971</v>
      </c>
      <c r="AX15" s="159"/>
      <c r="AY15" s="158">
        <f>+V15/(V15+V59)*100</f>
        <v>91.350077216938956</v>
      </c>
      <c r="AZ15" s="158">
        <f>+W15/(W15+W59)*100</f>
        <v>88.597456170505325</v>
      </c>
      <c r="BA15" s="158">
        <f>+X15/(X15+X59)*100</f>
        <v>93.819583654587518</v>
      </c>
      <c r="BB15" s="159"/>
      <c r="BC15" s="158">
        <f>+Z15/(Z15+Z59)*100</f>
        <v>98.403734224629744</v>
      </c>
      <c r="BD15" s="158">
        <f>+AA15/(AA15+AA59)*100</f>
        <v>97.998986828774065</v>
      </c>
      <c r="BE15" s="158">
        <f>+AB15/(AB15+AB59)*100</f>
        <v>98.741672834937091</v>
      </c>
      <c r="BF15" s="96"/>
      <c r="BG15" s="96"/>
      <c r="BH15" s="96"/>
      <c r="BI15" s="96"/>
      <c r="BJ15" s="96"/>
    </row>
    <row r="16" spans="1:62" ht="15" customHeight="1" x14ac:dyDescent="0.2">
      <c r="A16" s="107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D16" s="107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</row>
    <row r="17" spans="1:57" ht="15" customHeight="1" x14ac:dyDescent="0.2">
      <c r="A17" s="107" t="s">
        <v>79</v>
      </c>
      <c r="B17" s="261">
        <v>17028</v>
      </c>
      <c r="C17" s="261">
        <v>8332</v>
      </c>
      <c r="D17" s="261">
        <v>8696</v>
      </c>
      <c r="E17" s="261"/>
      <c r="F17" s="261">
        <v>3022</v>
      </c>
      <c r="G17" s="261">
        <v>1511</v>
      </c>
      <c r="H17" s="261">
        <v>1511</v>
      </c>
      <c r="I17" s="261"/>
      <c r="J17" s="261">
        <v>2985</v>
      </c>
      <c r="K17" s="261">
        <v>1447</v>
      </c>
      <c r="L17" s="261">
        <v>1538</v>
      </c>
      <c r="M17" s="261"/>
      <c r="N17" s="261">
        <v>3561</v>
      </c>
      <c r="O17" s="261">
        <v>1763</v>
      </c>
      <c r="P17" s="261">
        <v>1798</v>
      </c>
      <c r="Q17" s="261"/>
      <c r="R17" s="261">
        <v>3366</v>
      </c>
      <c r="S17" s="261">
        <v>1605</v>
      </c>
      <c r="T17" s="261">
        <v>1761</v>
      </c>
      <c r="U17" s="261"/>
      <c r="V17" s="261">
        <v>3162</v>
      </c>
      <c r="W17" s="261">
        <v>1566</v>
      </c>
      <c r="X17" s="261">
        <v>1596</v>
      </c>
      <c r="Y17" s="261"/>
      <c r="Z17" s="261">
        <v>932</v>
      </c>
      <c r="AA17" s="261">
        <v>440</v>
      </c>
      <c r="AB17" s="261">
        <v>492</v>
      </c>
      <c r="AC17" s="289"/>
      <c r="AD17" s="107" t="s">
        <v>79</v>
      </c>
      <c r="AE17" s="102">
        <f>+B17/(B17+B61)*100</f>
        <v>77.011442268554106</v>
      </c>
      <c r="AF17" s="102">
        <f>+C17/(C17+C61)*100</f>
        <v>74.559284116331099</v>
      </c>
      <c r="AG17" s="102">
        <f>+D17/(D17+D61)*100</f>
        <v>79.517190929041689</v>
      </c>
      <c r="AH17" s="142"/>
      <c r="AI17" s="102">
        <f>+F17/(F17+F61)*100</f>
        <v>62.425118777112168</v>
      </c>
      <c r="AJ17" s="102">
        <f>+G17/(G17+G61)*100</f>
        <v>60.755930840369921</v>
      </c>
      <c r="AK17" s="102">
        <f>+H17/(H17+H61)*100</f>
        <v>64.188615123194552</v>
      </c>
      <c r="AL17" s="105"/>
      <c r="AM17" s="102">
        <f>+J17/(J17+J61)*100</f>
        <v>69.694139621760456</v>
      </c>
      <c r="AN17" s="102">
        <f>+K17/(K17+K61)*100</f>
        <v>66.959740860712628</v>
      </c>
      <c r="AO17" s="102">
        <f>+L17/(L17+L61)*100</f>
        <v>72.478793590951923</v>
      </c>
      <c r="AP17" s="105"/>
      <c r="AQ17" s="102">
        <f>+N17/(N17+N61)*100</f>
        <v>85.600961538461533</v>
      </c>
      <c r="AR17" s="102">
        <f>+O17/(O17+O61)*100</f>
        <v>82.537453183520597</v>
      </c>
      <c r="AS17" s="102">
        <f>+P17/(P17+P61)*100</f>
        <v>88.833992094861657</v>
      </c>
      <c r="AT17" s="105"/>
      <c r="AU17" s="102">
        <f>+R17/(R17+R61)*100</f>
        <v>75.133928571428584</v>
      </c>
      <c r="AV17" s="102">
        <f>+S17/(S17+S61)*100</f>
        <v>71.876399462606358</v>
      </c>
      <c r="AW17" s="102">
        <f>+T17/(T17+T61)*100</f>
        <v>78.371161548731635</v>
      </c>
      <c r="AX17" s="105"/>
      <c r="AY17" s="102">
        <f>+V17/(V17+V61)*100</f>
        <v>93.027360988526041</v>
      </c>
      <c r="AZ17" s="102">
        <f>+W17/(W17+W61)*100</f>
        <v>91.525423728813564</v>
      </c>
      <c r="BA17" s="102">
        <f>+X17/(X17+X61)*100</f>
        <v>94.549763033175367</v>
      </c>
      <c r="BB17" s="142"/>
      <c r="BC17" s="102">
        <f>+Z17/(Z17+Z61)*100</f>
        <v>98.312236286919827</v>
      </c>
      <c r="BD17" s="102">
        <f>+AA17/(AA17+AA61)*100</f>
        <v>98.434004474272925</v>
      </c>
      <c r="BE17" s="102">
        <f>+AB17/(AB17+AB61)*100</f>
        <v>98.203592814371248</v>
      </c>
    </row>
    <row r="18" spans="1:57" ht="15" customHeight="1" x14ac:dyDescent="0.2">
      <c r="A18" s="107" t="s">
        <v>80</v>
      </c>
      <c r="B18" s="261">
        <v>18613</v>
      </c>
      <c r="C18" s="261">
        <v>9011</v>
      </c>
      <c r="D18" s="261">
        <v>9602</v>
      </c>
      <c r="E18" s="261"/>
      <c r="F18" s="261">
        <v>3544</v>
      </c>
      <c r="G18" s="261">
        <v>1747</v>
      </c>
      <c r="H18" s="261">
        <v>1797</v>
      </c>
      <c r="I18" s="261"/>
      <c r="J18" s="261">
        <v>3411</v>
      </c>
      <c r="K18" s="261">
        <v>1681</v>
      </c>
      <c r="L18" s="261">
        <v>1730</v>
      </c>
      <c r="M18" s="261"/>
      <c r="N18" s="261">
        <v>3372</v>
      </c>
      <c r="O18" s="261">
        <v>1619</v>
      </c>
      <c r="P18" s="261">
        <v>1753</v>
      </c>
      <c r="Q18" s="261"/>
      <c r="R18" s="261">
        <v>4050</v>
      </c>
      <c r="S18" s="261">
        <v>1932</v>
      </c>
      <c r="T18" s="261">
        <v>2118</v>
      </c>
      <c r="U18" s="261"/>
      <c r="V18" s="261">
        <v>3532</v>
      </c>
      <c r="W18" s="261">
        <v>1709</v>
      </c>
      <c r="X18" s="261">
        <v>1823</v>
      </c>
      <c r="Y18" s="261"/>
      <c r="Z18" s="261">
        <v>704</v>
      </c>
      <c r="AA18" s="261">
        <v>323</v>
      </c>
      <c r="AB18" s="261">
        <v>381</v>
      </c>
      <c r="AC18" s="289"/>
      <c r="AD18" s="107" t="s">
        <v>80</v>
      </c>
      <c r="AE18" s="102">
        <f t="shared" ref="AE18:AG43" si="0">+B18/(B18+B62)*100</f>
        <v>77.924307125512854</v>
      </c>
      <c r="AF18" s="102">
        <f t="shared" si="0"/>
        <v>74.948016302087666</v>
      </c>
      <c r="AG18" s="102">
        <f t="shared" si="0"/>
        <v>80.940740116328087</v>
      </c>
      <c r="AH18" s="142"/>
      <c r="AI18" s="102">
        <f t="shared" ref="AI18:AI43" si="1">+F18/(F18+F62)*100</f>
        <v>68.390582786568885</v>
      </c>
      <c r="AJ18" s="102">
        <f t="shared" ref="AJ18:AJ43" si="2">+G18/(G18+G62)*100</f>
        <v>65.701391500564128</v>
      </c>
      <c r="AK18" s="102">
        <f t="shared" ref="AK18:AK43" si="3">+H18/(H18+H62)*100</f>
        <v>71.224732461355529</v>
      </c>
      <c r="AL18" s="105"/>
      <c r="AM18" s="102">
        <f t="shared" ref="AM18:AM43" si="4">+J18/(J18+J62)*100</f>
        <v>74.039505100933368</v>
      </c>
      <c r="AN18" s="102">
        <f t="shared" ref="AN18:AN43" si="5">+K18/(K18+K62)*100</f>
        <v>70.868465430016855</v>
      </c>
      <c r="AO18" s="102">
        <f t="shared" ref="AO18:AO43" si="6">+L18/(L18+L62)*100</f>
        <v>77.40492170022371</v>
      </c>
      <c r="AP18" s="105"/>
      <c r="AQ18" s="102">
        <f t="shared" ref="AQ18:AQ43" si="7">+N18/(N18+N62)*100</f>
        <v>75.639300134589504</v>
      </c>
      <c r="AR18" s="102">
        <f t="shared" ref="AR18:AR43" si="8">+O18/(O18+O62)*100</f>
        <v>72.829509671614929</v>
      </c>
      <c r="AS18" s="102">
        <f t="shared" ref="AS18:AS43" si="9">+P18/(P18+P62)*100</f>
        <v>78.434004474272939</v>
      </c>
      <c r="AT18" s="105"/>
      <c r="AU18" s="102">
        <f t="shared" ref="AU18:AU43" si="10">+R18/(R18+R62)*100</f>
        <v>82.855973813420619</v>
      </c>
      <c r="AV18" s="102">
        <f t="shared" ref="AV18:AV43" si="11">+S18/(S18+S62)*100</f>
        <v>79.245283018867923</v>
      </c>
      <c r="AW18" s="102">
        <f t="shared" ref="AW18:AW43" si="12">+T18/(T18+T62)*100</f>
        <v>86.448979591836732</v>
      </c>
      <c r="AX18" s="105"/>
      <c r="AY18" s="102">
        <f t="shared" ref="AY18:AY43" si="13">+V18/(V18+V62)*100</f>
        <v>87.512388503468785</v>
      </c>
      <c r="AZ18" s="102">
        <f t="shared" ref="AZ18:AZ43" si="14">+W18/(W18+W62)*100</f>
        <v>85.194416749750744</v>
      </c>
      <c r="BA18" s="102">
        <f t="shared" ref="BA18:BA43" si="15">+X18/(X18+X62)*100</f>
        <v>89.802955665024626</v>
      </c>
      <c r="BB18" s="142"/>
      <c r="BC18" s="102">
        <f t="shared" ref="BC18:BC43" si="16">+Z18/(Z18+Z62)*100</f>
        <v>98.461538461538467</v>
      </c>
      <c r="BD18" s="102">
        <f t="shared" ref="BD18:BD43" si="17">+AA18/(AA18+AA62)*100</f>
        <v>99.384615384615387</v>
      </c>
      <c r="BE18" s="102">
        <f t="shared" ref="BE18:BE43" si="18">+AB18/(AB18+AB62)*100</f>
        <v>97.692307692307693</v>
      </c>
    </row>
    <row r="19" spans="1:57" ht="15" customHeight="1" x14ac:dyDescent="0.2">
      <c r="A19" s="107" t="s">
        <v>81</v>
      </c>
      <c r="B19" s="261">
        <v>13301</v>
      </c>
      <c r="C19" s="261">
        <v>6120</v>
      </c>
      <c r="D19" s="261">
        <v>7181</v>
      </c>
      <c r="E19" s="261"/>
      <c r="F19" s="261">
        <v>2745</v>
      </c>
      <c r="G19" s="261">
        <v>1360</v>
      </c>
      <c r="H19" s="261">
        <v>1385</v>
      </c>
      <c r="I19" s="261"/>
      <c r="J19" s="261">
        <v>2505</v>
      </c>
      <c r="K19" s="261">
        <v>1184</v>
      </c>
      <c r="L19" s="261">
        <v>1321</v>
      </c>
      <c r="M19" s="261"/>
      <c r="N19" s="261">
        <v>2565</v>
      </c>
      <c r="O19" s="261">
        <v>1206</v>
      </c>
      <c r="P19" s="261">
        <v>1359</v>
      </c>
      <c r="Q19" s="261"/>
      <c r="R19" s="261">
        <v>2513</v>
      </c>
      <c r="S19" s="261">
        <v>1139</v>
      </c>
      <c r="T19" s="261">
        <v>1374</v>
      </c>
      <c r="U19" s="261"/>
      <c r="V19" s="261">
        <v>2248</v>
      </c>
      <c r="W19" s="261">
        <v>977</v>
      </c>
      <c r="X19" s="261">
        <v>1271</v>
      </c>
      <c r="Y19" s="261"/>
      <c r="Z19" s="261">
        <v>725</v>
      </c>
      <c r="AA19" s="261">
        <v>254</v>
      </c>
      <c r="AB19" s="261">
        <v>471</v>
      </c>
      <c r="AC19" s="289"/>
      <c r="AD19" s="107" t="s">
        <v>81</v>
      </c>
      <c r="AE19" s="102">
        <f t="shared" si="0"/>
        <v>73.22726271746312</v>
      </c>
      <c r="AF19" s="102">
        <f t="shared" si="0"/>
        <v>69.918884953730156</v>
      </c>
      <c r="AG19" s="102">
        <f t="shared" si="0"/>
        <v>76.304324726384024</v>
      </c>
      <c r="AH19" s="142"/>
      <c r="AI19" s="102">
        <f t="shared" si="1"/>
        <v>64.985795454545453</v>
      </c>
      <c r="AJ19" s="102">
        <f t="shared" si="2"/>
        <v>62.128825947921428</v>
      </c>
      <c r="AK19" s="102">
        <f t="shared" si="3"/>
        <v>68.058968058968063</v>
      </c>
      <c r="AL19" s="105"/>
      <c r="AM19" s="102">
        <f t="shared" si="4"/>
        <v>68.630136986301366</v>
      </c>
      <c r="AN19" s="102">
        <f t="shared" si="5"/>
        <v>66.479505895564301</v>
      </c>
      <c r="AO19" s="102">
        <f t="shared" si="6"/>
        <v>70.679507758159446</v>
      </c>
      <c r="AP19" s="105"/>
      <c r="AQ19" s="102">
        <f t="shared" si="7"/>
        <v>74.607329842931932</v>
      </c>
      <c r="AR19" s="102">
        <f t="shared" si="8"/>
        <v>72.215568862275447</v>
      </c>
      <c r="AS19" s="102">
        <f t="shared" si="9"/>
        <v>76.866515837104075</v>
      </c>
      <c r="AT19" s="105"/>
      <c r="AU19" s="102">
        <f t="shared" si="10"/>
        <v>70.254403131115467</v>
      </c>
      <c r="AV19" s="102">
        <f t="shared" si="11"/>
        <v>66.375291375291383</v>
      </c>
      <c r="AW19" s="102">
        <f t="shared" si="12"/>
        <v>73.831273508866204</v>
      </c>
      <c r="AX19" s="105"/>
      <c r="AY19" s="102">
        <f t="shared" si="13"/>
        <v>88.295365278868815</v>
      </c>
      <c r="AZ19" s="102">
        <f t="shared" si="14"/>
        <v>85.626643295354953</v>
      </c>
      <c r="BA19" s="102">
        <f t="shared" si="15"/>
        <v>90.462633451957302</v>
      </c>
      <c r="BB19" s="142"/>
      <c r="BC19" s="102">
        <f t="shared" si="16"/>
        <v>99.451303155006855</v>
      </c>
      <c r="BD19" s="102">
        <f t="shared" si="17"/>
        <v>99.21875</v>
      </c>
      <c r="BE19" s="102">
        <f t="shared" si="18"/>
        <v>99.577167019027485</v>
      </c>
    </row>
    <row r="20" spans="1:57" ht="15" customHeight="1" x14ac:dyDescent="0.2">
      <c r="A20" s="107" t="s">
        <v>82</v>
      </c>
      <c r="B20" s="261">
        <v>18195</v>
      </c>
      <c r="C20" s="261">
        <v>8292</v>
      </c>
      <c r="D20" s="261">
        <v>9903</v>
      </c>
      <c r="E20" s="261"/>
      <c r="F20" s="261">
        <v>2938</v>
      </c>
      <c r="G20" s="261">
        <v>1438</v>
      </c>
      <c r="H20" s="261">
        <v>1500</v>
      </c>
      <c r="I20" s="261"/>
      <c r="J20" s="261">
        <v>2966</v>
      </c>
      <c r="K20" s="261">
        <v>1428</v>
      </c>
      <c r="L20" s="261">
        <v>1538</v>
      </c>
      <c r="M20" s="261"/>
      <c r="N20" s="261">
        <v>3395</v>
      </c>
      <c r="O20" s="261">
        <v>1569</v>
      </c>
      <c r="P20" s="261">
        <v>1826</v>
      </c>
      <c r="Q20" s="261"/>
      <c r="R20" s="261">
        <v>3640</v>
      </c>
      <c r="S20" s="261">
        <v>1565</v>
      </c>
      <c r="T20" s="261">
        <v>2075</v>
      </c>
      <c r="U20" s="261"/>
      <c r="V20" s="261">
        <v>3413</v>
      </c>
      <c r="W20" s="261">
        <v>1478</v>
      </c>
      <c r="X20" s="261">
        <v>1935</v>
      </c>
      <c r="Y20" s="261"/>
      <c r="Z20" s="261">
        <v>1843</v>
      </c>
      <c r="AA20" s="261">
        <v>814</v>
      </c>
      <c r="AB20" s="261">
        <v>1029</v>
      </c>
      <c r="AC20" s="289"/>
      <c r="AD20" s="107" t="s">
        <v>82</v>
      </c>
      <c r="AE20" s="102">
        <f t="shared" si="0"/>
        <v>72.067968471501558</v>
      </c>
      <c r="AF20" s="102">
        <f t="shared" si="0"/>
        <v>67.612524461839527</v>
      </c>
      <c r="AG20" s="102">
        <f t="shared" si="0"/>
        <v>76.276669490872678</v>
      </c>
      <c r="AH20" s="142"/>
      <c r="AI20" s="102">
        <f t="shared" si="1"/>
        <v>56.44572526416907</v>
      </c>
      <c r="AJ20" s="102">
        <f t="shared" si="2"/>
        <v>54.407869844873247</v>
      </c>
      <c r="AK20" s="102">
        <f t="shared" si="3"/>
        <v>58.548009367681495</v>
      </c>
      <c r="AL20" s="105"/>
      <c r="AM20" s="102">
        <f t="shared" si="4"/>
        <v>65.518003092555773</v>
      </c>
      <c r="AN20" s="102">
        <f t="shared" si="5"/>
        <v>62.03301476976543</v>
      </c>
      <c r="AO20" s="102">
        <f t="shared" si="6"/>
        <v>69.123595505617971</v>
      </c>
      <c r="AP20" s="105"/>
      <c r="AQ20" s="102">
        <f t="shared" si="7"/>
        <v>74.582601054481543</v>
      </c>
      <c r="AR20" s="102">
        <f t="shared" si="8"/>
        <v>70.169946332737027</v>
      </c>
      <c r="AS20" s="102">
        <f t="shared" si="9"/>
        <v>78.842832469775473</v>
      </c>
      <c r="AT20" s="105"/>
      <c r="AU20" s="102">
        <f t="shared" si="10"/>
        <v>71.024390243902431</v>
      </c>
      <c r="AV20" s="102">
        <f t="shared" si="11"/>
        <v>64.776490066225165</v>
      </c>
      <c r="AW20" s="102">
        <f t="shared" si="12"/>
        <v>76.596530084902184</v>
      </c>
      <c r="AX20" s="105"/>
      <c r="AY20" s="102">
        <f t="shared" si="13"/>
        <v>86.274014155712848</v>
      </c>
      <c r="AZ20" s="102">
        <f t="shared" si="14"/>
        <v>81.119648737650934</v>
      </c>
      <c r="BA20" s="102">
        <f t="shared" si="15"/>
        <v>90.674789128397364</v>
      </c>
      <c r="BB20" s="142"/>
      <c r="BC20" s="102">
        <f t="shared" si="16"/>
        <v>97.927736450584476</v>
      </c>
      <c r="BD20" s="102">
        <f t="shared" si="17"/>
        <v>96.331360946745562</v>
      </c>
      <c r="BE20" s="102">
        <f t="shared" si="18"/>
        <v>99.228543876567016</v>
      </c>
    </row>
    <row r="21" spans="1:57" ht="15" customHeight="1" x14ac:dyDescent="0.2">
      <c r="A21" s="107" t="s">
        <v>83</v>
      </c>
      <c r="B21" s="261">
        <v>5311</v>
      </c>
      <c r="C21" s="261">
        <v>2644</v>
      </c>
      <c r="D21" s="261">
        <v>2667</v>
      </c>
      <c r="E21" s="261"/>
      <c r="F21" s="261">
        <v>900</v>
      </c>
      <c r="G21" s="261">
        <v>452</v>
      </c>
      <c r="H21" s="261">
        <v>448</v>
      </c>
      <c r="I21" s="261"/>
      <c r="J21" s="261">
        <v>944</v>
      </c>
      <c r="K21" s="261">
        <v>480</v>
      </c>
      <c r="L21" s="261">
        <v>464</v>
      </c>
      <c r="M21" s="261"/>
      <c r="N21" s="261">
        <v>989</v>
      </c>
      <c r="O21" s="261">
        <v>496</v>
      </c>
      <c r="P21" s="261">
        <v>493</v>
      </c>
      <c r="Q21" s="261"/>
      <c r="R21" s="261">
        <v>1040</v>
      </c>
      <c r="S21" s="261">
        <v>510</v>
      </c>
      <c r="T21" s="261">
        <v>530</v>
      </c>
      <c r="U21" s="261"/>
      <c r="V21" s="261">
        <v>1036</v>
      </c>
      <c r="W21" s="261">
        <v>509</v>
      </c>
      <c r="X21" s="261">
        <v>527</v>
      </c>
      <c r="Y21" s="261"/>
      <c r="Z21" s="261">
        <v>402</v>
      </c>
      <c r="AA21" s="261">
        <v>197</v>
      </c>
      <c r="AB21" s="261">
        <v>205</v>
      </c>
      <c r="AC21" s="289"/>
      <c r="AD21" s="107" t="s">
        <v>83</v>
      </c>
      <c r="AE21" s="102">
        <f t="shared" si="0"/>
        <v>87.237187910643883</v>
      </c>
      <c r="AF21" s="102">
        <f t="shared" si="0"/>
        <v>84.284348103283392</v>
      </c>
      <c r="AG21" s="102">
        <f t="shared" si="0"/>
        <v>90.376143680108427</v>
      </c>
      <c r="AH21" s="142"/>
      <c r="AI21" s="102">
        <f t="shared" si="1"/>
        <v>80.717488789237663</v>
      </c>
      <c r="AJ21" s="102">
        <f t="shared" si="2"/>
        <v>77.264957264957275</v>
      </c>
      <c r="AK21" s="102">
        <f t="shared" si="3"/>
        <v>84.528301886792462</v>
      </c>
      <c r="AL21" s="105"/>
      <c r="AM21" s="102">
        <f t="shared" si="4"/>
        <v>84.361036639857019</v>
      </c>
      <c r="AN21" s="102">
        <f t="shared" si="5"/>
        <v>83.478260869565219</v>
      </c>
      <c r="AO21" s="102">
        <f t="shared" si="6"/>
        <v>85.294117647058826</v>
      </c>
      <c r="AP21" s="105"/>
      <c r="AQ21" s="102">
        <f t="shared" si="7"/>
        <v>89.018901890189014</v>
      </c>
      <c r="AR21" s="102">
        <f t="shared" si="8"/>
        <v>85.223367697594497</v>
      </c>
      <c r="AS21" s="102">
        <f t="shared" si="9"/>
        <v>93.194706994328925</v>
      </c>
      <c r="AT21" s="105"/>
      <c r="AU21" s="102">
        <f t="shared" si="10"/>
        <v>86.522462562396001</v>
      </c>
      <c r="AV21" s="102">
        <f t="shared" si="11"/>
        <v>82.658022690437605</v>
      </c>
      <c r="AW21" s="102">
        <f t="shared" si="12"/>
        <v>90.598290598290603</v>
      </c>
      <c r="AX21" s="105"/>
      <c r="AY21" s="102">
        <f t="shared" si="13"/>
        <v>90.956979806848111</v>
      </c>
      <c r="AZ21" s="102">
        <f t="shared" si="14"/>
        <v>87.607573149741825</v>
      </c>
      <c r="BA21" s="102">
        <f t="shared" si="15"/>
        <v>94.444444444444443</v>
      </c>
      <c r="BB21" s="142"/>
      <c r="BC21" s="102">
        <f t="shared" si="16"/>
        <v>100</v>
      </c>
      <c r="BD21" s="102">
        <f t="shared" si="17"/>
        <v>100</v>
      </c>
      <c r="BE21" s="102">
        <f t="shared" si="18"/>
        <v>100</v>
      </c>
    </row>
    <row r="22" spans="1:57" ht="15" customHeight="1" x14ac:dyDescent="0.2">
      <c r="A22" s="107" t="s">
        <v>84</v>
      </c>
      <c r="B22" s="261">
        <v>12045</v>
      </c>
      <c r="C22" s="261">
        <v>5665</v>
      </c>
      <c r="D22" s="261">
        <v>6380</v>
      </c>
      <c r="E22" s="261"/>
      <c r="F22" s="261">
        <v>2194</v>
      </c>
      <c r="G22" s="261">
        <v>1089</v>
      </c>
      <c r="H22" s="261">
        <v>1105</v>
      </c>
      <c r="I22" s="261"/>
      <c r="J22" s="261">
        <v>2165</v>
      </c>
      <c r="K22" s="261">
        <v>1040</v>
      </c>
      <c r="L22" s="261">
        <v>1125</v>
      </c>
      <c r="M22" s="261"/>
      <c r="N22" s="261">
        <v>2176</v>
      </c>
      <c r="O22" s="261">
        <v>1007</v>
      </c>
      <c r="P22" s="261">
        <v>1169</v>
      </c>
      <c r="Q22" s="261"/>
      <c r="R22" s="261">
        <v>2562</v>
      </c>
      <c r="S22" s="261">
        <v>1169</v>
      </c>
      <c r="T22" s="261">
        <v>1393</v>
      </c>
      <c r="U22" s="261"/>
      <c r="V22" s="261">
        <v>2432</v>
      </c>
      <c r="W22" s="261">
        <v>1128</v>
      </c>
      <c r="X22" s="261">
        <v>1304</v>
      </c>
      <c r="Y22" s="261"/>
      <c r="Z22" s="261">
        <v>516</v>
      </c>
      <c r="AA22" s="261">
        <v>232</v>
      </c>
      <c r="AB22" s="261">
        <v>284</v>
      </c>
      <c r="AC22" s="289"/>
      <c r="AD22" s="107" t="s">
        <v>84</v>
      </c>
      <c r="AE22" s="102">
        <f t="shared" si="0"/>
        <v>81.899775617053109</v>
      </c>
      <c r="AF22" s="102">
        <f t="shared" si="0"/>
        <v>76.471382289416852</v>
      </c>
      <c r="AG22" s="102">
        <f t="shared" si="0"/>
        <v>87.409234141663234</v>
      </c>
      <c r="AH22" s="142"/>
      <c r="AI22" s="102">
        <f t="shared" si="1"/>
        <v>75.447042640990375</v>
      </c>
      <c r="AJ22" s="102">
        <f t="shared" si="2"/>
        <v>70.990873533246415</v>
      </c>
      <c r="AK22" s="102">
        <f t="shared" si="3"/>
        <v>80.422125181950506</v>
      </c>
      <c r="AL22" s="105"/>
      <c r="AM22" s="102">
        <f t="shared" si="4"/>
        <v>77.183600713012481</v>
      </c>
      <c r="AN22" s="102">
        <f t="shared" si="5"/>
        <v>72.172102706453856</v>
      </c>
      <c r="AO22" s="102">
        <f t="shared" si="6"/>
        <v>82.478005865102645</v>
      </c>
      <c r="AP22" s="105"/>
      <c r="AQ22" s="102">
        <f t="shared" si="7"/>
        <v>82.299546142208783</v>
      </c>
      <c r="AR22" s="102">
        <f t="shared" si="8"/>
        <v>75.54388597149287</v>
      </c>
      <c r="AS22" s="102">
        <f t="shared" si="9"/>
        <v>89.168573607932871</v>
      </c>
      <c r="AT22" s="105"/>
      <c r="AU22" s="102">
        <f t="shared" si="10"/>
        <v>79.987511707773962</v>
      </c>
      <c r="AV22" s="102">
        <f t="shared" si="11"/>
        <v>73.660995589161942</v>
      </c>
      <c r="AW22" s="102">
        <f t="shared" si="12"/>
        <v>86.200495049504951</v>
      </c>
      <c r="AX22" s="105"/>
      <c r="AY22" s="102">
        <f t="shared" si="13"/>
        <v>92.647619047619045</v>
      </c>
      <c r="AZ22" s="102">
        <f t="shared" si="14"/>
        <v>88.401253918495286</v>
      </c>
      <c r="BA22" s="102">
        <f t="shared" si="15"/>
        <v>96.664195700518903</v>
      </c>
      <c r="BB22" s="142"/>
      <c r="BC22" s="102">
        <f t="shared" si="16"/>
        <v>98.850574712643677</v>
      </c>
      <c r="BD22" s="102">
        <f t="shared" si="17"/>
        <v>97.890295358649794</v>
      </c>
      <c r="BE22" s="102">
        <f t="shared" si="18"/>
        <v>99.649122807017548</v>
      </c>
    </row>
    <row r="23" spans="1:57" ht="15" customHeight="1" x14ac:dyDescent="0.2">
      <c r="A23" s="107" t="s">
        <v>85</v>
      </c>
      <c r="B23" s="261">
        <v>2326</v>
      </c>
      <c r="C23" s="261">
        <v>1057</v>
      </c>
      <c r="D23" s="261">
        <v>1269</v>
      </c>
      <c r="E23" s="261"/>
      <c r="F23" s="261">
        <v>355</v>
      </c>
      <c r="G23" s="261">
        <v>202</v>
      </c>
      <c r="H23" s="261">
        <v>153</v>
      </c>
      <c r="I23" s="261"/>
      <c r="J23" s="261">
        <v>358</v>
      </c>
      <c r="K23" s="261">
        <v>150</v>
      </c>
      <c r="L23" s="261">
        <v>208</v>
      </c>
      <c r="M23" s="261"/>
      <c r="N23" s="261">
        <v>430</v>
      </c>
      <c r="O23" s="261">
        <v>189</v>
      </c>
      <c r="P23" s="261">
        <v>241</v>
      </c>
      <c r="Q23" s="261"/>
      <c r="R23" s="261">
        <v>511</v>
      </c>
      <c r="S23" s="261">
        <v>207</v>
      </c>
      <c r="T23" s="261">
        <v>304</v>
      </c>
      <c r="U23" s="261"/>
      <c r="V23" s="261">
        <v>453</v>
      </c>
      <c r="W23" s="261">
        <v>195</v>
      </c>
      <c r="X23" s="261">
        <v>258</v>
      </c>
      <c r="Y23" s="261"/>
      <c r="Z23" s="261">
        <v>219</v>
      </c>
      <c r="AA23" s="261">
        <v>114</v>
      </c>
      <c r="AB23" s="261">
        <v>105</v>
      </c>
      <c r="AC23" s="289"/>
      <c r="AD23" s="107" t="s">
        <v>85</v>
      </c>
      <c r="AE23" s="102">
        <f t="shared" si="0"/>
        <v>80.512287988923504</v>
      </c>
      <c r="AF23" s="102">
        <f t="shared" si="0"/>
        <v>74.858356940509921</v>
      </c>
      <c r="AG23" s="102">
        <f t="shared" si="0"/>
        <v>85.917400135409622</v>
      </c>
      <c r="AH23" s="142"/>
      <c r="AI23" s="102">
        <f t="shared" si="1"/>
        <v>70.019723865877708</v>
      </c>
      <c r="AJ23" s="102">
        <f t="shared" si="2"/>
        <v>69.415807560137452</v>
      </c>
      <c r="AK23" s="102">
        <f t="shared" si="3"/>
        <v>70.833333333333343</v>
      </c>
      <c r="AL23" s="105"/>
      <c r="AM23" s="102">
        <f t="shared" si="4"/>
        <v>67.293233082706777</v>
      </c>
      <c r="AN23" s="102">
        <f t="shared" si="5"/>
        <v>56.81818181818182</v>
      </c>
      <c r="AO23" s="102">
        <f t="shared" si="6"/>
        <v>77.611940298507463</v>
      </c>
      <c r="AP23" s="105"/>
      <c r="AQ23" s="102">
        <f t="shared" si="7"/>
        <v>86.693548387096769</v>
      </c>
      <c r="AR23" s="102">
        <f t="shared" si="8"/>
        <v>80.769230769230774</v>
      </c>
      <c r="AS23" s="102">
        <f t="shared" si="9"/>
        <v>91.984732824427482</v>
      </c>
      <c r="AT23" s="105"/>
      <c r="AU23" s="102">
        <f t="shared" si="10"/>
        <v>79.347826086956516</v>
      </c>
      <c r="AV23" s="102">
        <f t="shared" si="11"/>
        <v>71.379310344827587</v>
      </c>
      <c r="AW23" s="102">
        <f t="shared" si="12"/>
        <v>85.875706214689259</v>
      </c>
      <c r="AX23" s="105"/>
      <c r="AY23" s="102">
        <f t="shared" si="13"/>
        <v>92.827868852459019</v>
      </c>
      <c r="AZ23" s="102">
        <f t="shared" si="14"/>
        <v>89.861751152073737</v>
      </c>
      <c r="BA23" s="102">
        <f t="shared" si="15"/>
        <v>95.20295202952029</v>
      </c>
      <c r="BB23" s="142"/>
      <c r="BC23" s="102">
        <f t="shared" si="16"/>
        <v>98.648648648648646</v>
      </c>
      <c r="BD23" s="102">
        <f t="shared" si="17"/>
        <v>98.275862068965509</v>
      </c>
      <c r="BE23" s="102">
        <f t="shared" si="18"/>
        <v>99.056603773584911</v>
      </c>
    </row>
    <row r="24" spans="1:57" ht="15" customHeight="1" x14ac:dyDescent="0.2">
      <c r="A24" s="107" t="s">
        <v>86</v>
      </c>
      <c r="B24" s="261">
        <v>27883</v>
      </c>
      <c r="C24" s="261">
        <v>13363</v>
      </c>
      <c r="D24" s="261">
        <v>14520</v>
      </c>
      <c r="E24" s="261"/>
      <c r="F24" s="261">
        <v>5098</v>
      </c>
      <c r="G24" s="261">
        <v>2519</v>
      </c>
      <c r="H24" s="261">
        <v>2579</v>
      </c>
      <c r="I24" s="261"/>
      <c r="J24" s="261">
        <v>5183</v>
      </c>
      <c r="K24" s="261">
        <v>2484</v>
      </c>
      <c r="L24" s="261">
        <v>2699</v>
      </c>
      <c r="M24" s="261"/>
      <c r="N24" s="261">
        <v>5152</v>
      </c>
      <c r="O24" s="261">
        <v>2456</v>
      </c>
      <c r="P24" s="261">
        <v>2696</v>
      </c>
      <c r="Q24" s="261"/>
      <c r="R24" s="261">
        <v>5659</v>
      </c>
      <c r="S24" s="261">
        <v>2668</v>
      </c>
      <c r="T24" s="261">
        <v>2991</v>
      </c>
      <c r="U24" s="261"/>
      <c r="V24" s="261">
        <v>5182</v>
      </c>
      <c r="W24" s="261">
        <v>2465</v>
      </c>
      <c r="X24" s="261">
        <v>2717</v>
      </c>
      <c r="Y24" s="261"/>
      <c r="Z24" s="261">
        <v>1609</v>
      </c>
      <c r="AA24" s="261">
        <v>771</v>
      </c>
      <c r="AB24" s="261">
        <v>838</v>
      </c>
      <c r="AC24" s="289"/>
      <c r="AD24" s="107" t="s">
        <v>86</v>
      </c>
      <c r="AE24" s="102">
        <f t="shared" si="0"/>
        <v>79.556608080346962</v>
      </c>
      <c r="AF24" s="102">
        <f t="shared" si="0"/>
        <v>76.012514220705356</v>
      </c>
      <c r="AG24" s="102">
        <f t="shared" si="0"/>
        <v>83.123425692695221</v>
      </c>
      <c r="AH24" s="142"/>
      <c r="AI24" s="102">
        <f t="shared" si="1"/>
        <v>67.73850651076269</v>
      </c>
      <c r="AJ24" s="102">
        <f t="shared" si="2"/>
        <v>64.839124839124835</v>
      </c>
      <c r="AK24" s="102">
        <f t="shared" si="3"/>
        <v>70.832188959077186</v>
      </c>
      <c r="AL24" s="105"/>
      <c r="AM24" s="102">
        <f t="shared" si="4"/>
        <v>74.074603401457779</v>
      </c>
      <c r="AN24" s="102">
        <f t="shared" si="5"/>
        <v>69.794886203989876</v>
      </c>
      <c r="AO24" s="102">
        <f t="shared" si="6"/>
        <v>78.504944735311227</v>
      </c>
      <c r="AP24" s="105"/>
      <c r="AQ24" s="102">
        <f t="shared" si="7"/>
        <v>80.149346608587436</v>
      </c>
      <c r="AR24" s="102">
        <f t="shared" si="8"/>
        <v>76.202295997517837</v>
      </c>
      <c r="AS24" s="102">
        <f t="shared" si="9"/>
        <v>84.118564742589712</v>
      </c>
      <c r="AT24" s="105"/>
      <c r="AU24" s="102">
        <f t="shared" si="10"/>
        <v>81.966975666280419</v>
      </c>
      <c r="AV24" s="102">
        <f t="shared" si="11"/>
        <v>78.171696454731915</v>
      </c>
      <c r="AW24" s="102">
        <f t="shared" si="12"/>
        <v>85.677456316241759</v>
      </c>
      <c r="AX24" s="105"/>
      <c r="AY24" s="102">
        <f t="shared" si="13"/>
        <v>92.934002869440462</v>
      </c>
      <c r="AZ24" s="102">
        <f t="shared" si="14"/>
        <v>90.49192364170338</v>
      </c>
      <c r="BA24" s="102">
        <f t="shared" si="15"/>
        <v>95.266479663394108</v>
      </c>
      <c r="BB24" s="142"/>
      <c r="BC24" s="102">
        <f t="shared" si="16"/>
        <v>99.5052566481138</v>
      </c>
      <c r="BD24" s="102">
        <f t="shared" si="17"/>
        <v>99.355670103092791</v>
      </c>
      <c r="BE24" s="102">
        <f t="shared" si="18"/>
        <v>99.643281807372176</v>
      </c>
    </row>
    <row r="25" spans="1:57" ht="15" customHeight="1" x14ac:dyDescent="0.2">
      <c r="A25" s="107" t="s">
        <v>87</v>
      </c>
      <c r="B25" s="261">
        <v>13158</v>
      </c>
      <c r="C25" s="261">
        <v>6296</v>
      </c>
      <c r="D25" s="261">
        <v>6862</v>
      </c>
      <c r="E25" s="261"/>
      <c r="F25" s="261">
        <v>2381</v>
      </c>
      <c r="G25" s="261">
        <v>1220</v>
      </c>
      <c r="H25" s="261">
        <v>1161</v>
      </c>
      <c r="I25" s="261"/>
      <c r="J25" s="261">
        <v>2448</v>
      </c>
      <c r="K25" s="261">
        <v>1188</v>
      </c>
      <c r="L25" s="261">
        <v>1260</v>
      </c>
      <c r="M25" s="261"/>
      <c r="N25" s="261">
        <v>2458</v>
      </c>
      <c r="O25" s="261">
        <v>1171</v>
      </c>
      <c r="P25" s="261">
        <v>1287</v>
      </c>
      <c r="Q25" s="261"/>
      <c r="R25" s="261">
        <v>2822</v>
      </c>
      <c r="S25" s="261">
        <v>1263</v>
      </c>
      <c r="T25" s="261">
        <v>1559</v>
      </c>
      <c r="U25" s="261"/>
      <c r="V25" s="261">
        <v>2485</v>
      </c>
      <c r="W25" s="261">
        <v>1195</v>
      </c>
      <c r="X25" s="261">
        <v>1290</v>
      </c>
      <c r="Y25" s="261"/>
      <c r="Z25" s="261">
        <v>564</v>
      </c>
      <c r="AA25" s="261">
        <v>259</v>
      </c>
      <c r="AB25" s="261">
        <v>305</v>
      </c>
      <c r="AC25" s="289"/>
      <c r="AD25" s="107" t="s">
        <v>87</v>
      </c>
      <c r="AE25" s="102">
        <f t="shared" si="0"/>
        <v>80.763564939847782</v>
      </c>
      <c r="AF25" s="102">
        <f t="shared" si="0"/>
        <v>77.043563387175723</v>
      </c>
      <c r="AG25" s="102">
        <f t="shared" si="0"/>
        <v>84.50738916256158</v>
      </c>
      <c r="AH25" s="142"/>
      <c r="AI25" s="102">
        <f t="shared" si="1"/>
        <v>71.138332835374968</v>
      </c>
      <c r="AJ25" s="102">
        <f t="shared" si="2"/>
        <v>69.834001144819695</v>
      </c>
      <c r="AK25" s="102">
        <f t="shared" si="3"/>
        <v>72.5625</v>
      </c>
      <c r="AL25" s="105"/>
      <c r="AM25" s="102">
        <f t="shared" si="4"/>
        <v>76.309226932668324</v>
      </c>
      <c r="AN25" s="102">
        <f t="shared" si="5"/>
        <v>72.439024390243901</v>
      </c>
      <c r="AO25" s="102">
        <f t="shared" si="6"/>
        <v>80.357142857142861</v>
      </c>
      <c r="AP25" s="105"/>
      <c r="AQ25" s="102">
        <f t="shared" si="7"/>
        <v>81.336863004632704</v>
      </c>
      <c r="AR25" s="102">
        <f t="shared" si="8"/>
        <v>76.68631303208906</v>
      </c>
      <c r="AS25" s="102">
        <f t="shared" si="9"/>
        <v>86.08695652173914</v>
      </c>
      <c r="AT25" s="105"/>
      <c r="AU25" s="102">
        <f t="shared" si="10"/>
        <v>84.693877551020407</v>
      </c>
      <c r="AV25" s="102">
        <f t="shared" si="11"/>
        <v>78.349875930521094</v>
      </c>
      <c r="AW25" s="102">
        <f t="shared" si="12"/>
        <v>90.639534883720927</v>
      </c>
      <c r="AX25" s="105"/>
      <c r="AY25" s="102">
        <f t="shared" si="13"/>
        <v>88.402703664176457</v>
      </c>
      <c r="AZ25" s="102">
        <f t="shared" si="14"/>
        <v>86.531498913830561</v>
      </c>
      <c r="BA25" s="102">
        <f t="shared" si="15"/>
        <v>90.209790209790214</v>
      </c>
      <c r="BB25" s="142"/>
      <c r="BC25" s="102">
        <f t="shared" si="16"/>
        <v>98.6013986013986</v>
      </c>
      <c r="BD25" s="102">
        <f t="shared" si="17"/>
        <v>97.735849056603769</v>
      </c>
      <c r="BE25" s="102">
        <f t="shared" si="18"/>
        <v>99.348534201954394</v>
      </c>
    </row>
    <row r="26" spans="1:57" ht="15" customHeight="1" x14ac:dyDescent="0.2">
      <c r="A26" s="107" t="s">
        <v>88</v>
      </c>
      <c r="B26" s="261">
        <v>15795</v>
      </c>
      <c r="C26" s="261">
        <v>7291</v>
      </c>
      <c r="D26" s="261">
        <v>8504</v>
      </c>
      <c r="E26" s="261"/>
      <c r="F26" s="261">
        <v>3268</v>
      </c>
      <c r="G26" s="261">
        <v>1632</v>
      </c>
      <c r="H26" s="261">
        <v>1636</v>
      </c>
      <c r="I26" s="261"/>
      <c r="J26" s="261">
        <v>2854</v>
      </c>
      <c r="K26" s="261">
        <v>1319</v>
      </c>
      <c r="L26" s="261">
        <v>1535</v>
      </c>
      <c r="M26" s="261"/>
      <c r="N26" s="261">
        <v>3080</v>
      </c>
      <c r="O26" s="261">
        <v>1461</v>
      </c>
      <c r="P26" s="261">
        <v>1619</v>
      </c>
      <c r="Q26" s="261"/>
      <c r="R26" s="261">
        <v>2909</v>
      </c>
      <c r="S26" s="261">
        <v>1295</v>
      </c>
      <c r="T26" s="261">
        <v>1614</v>
      </c>
      <c r="U26" s="261"/>
      <c r="V26" s="261">
        <v>2502</v>
      </c>
      <c r="W26" s="261">
        <v>1076</v>
      </c>
      <c r="X26" s="261">
        <v>1426</v>
      </c>
      <c r="Y26" s="261"/>
      <c r="Z26" s="261">
        <v>1182</v>
      </c>
      <c r="AA26" s="261">
        <v>508</v>
      </c>
      <c r="AB26" s="261">
        <v>674</v>
      </c>
      <c r="AC26" s="289"/>
      <c r="AD26" s="107" t="s">
        <v>88</v>
      </c>
      <c r="AE26" s="102">
        <f t="shared" si="0"/>
        <v>81.911528289166625</v>
      </c>
      <c r="AF26" s="102">
        <f t="shared" si="0"/>
        <v>77.530837941301584</v>
      </c>
      <c r="AG26" s="102">
        <f t="shared" si="0"/>
        <v>86.081587205182714</v>
      </c>
      <c r="AH26" s="142"/>
      <c r="AI26" s="102">
        <f t="shared" si="1"/>
        <v>75.823665893271468</v>
      </c>
      <c r="AJ26" s="102">
        <f t="shared" si="2"/>
        <v>73.052820053715308</v>
      </c>
      <c r="AK26" s="102">
        <f t="shared" si="3"/>
        <v>78.805394990366082</v>
      </c>
      <c r="AL26" s="105"/>
      <c r="AM26" s="102">
        <f t="shared" si="4"/>
        <v>74.927802572853764</v>
      </c>
      <c r="AN26" s="102">
        <f t="shared" si="5"/>
        <v>69.714587737843544</v>
      </c>
      <c r="AO26" s="102">
        <f t="shared" si="6"/>
        <v>80.073030777256122</v>
      </c>
      <c r="AP26" s="105"/>
      <c r="AQ26" s="102">
        <f t="shared" si="7"/>
        <v>87.104072398190041</v>
      </c>
      <c r="AR26" s="102">
        <f t="shared" si="8"/>
        <v>83.772935779816521</v>
      </c>
      <c r="AS26" s="102">
        <f t="shared" si="9"/>
        <v>90.345982142857139</v>
      </c>
      <c r="AT26" s="105"/>
      <c r="AU26" s="102">
        <f t="shared" si="10"/>
        <v>80.715871254162039</v>
      </c>
      <c r="AV26" s="102">
        <f t="shared" si="11"/>
        <v>74.682814302191474</v>
      </c>
      <c r="AW26" s="102">
        <f t="shared" si="12"/>
        <v>86.310160427807489</v>
      </c>
      <c r="AX26" s="105"/>
      <c r="AY26" s="102">
        <f t="shared" si="13"/>
        <v>88.56637168141593</v>
      </c>
      <c r="AZ26" s="102">
        <f t="shared" si="14"/>
        <v>84.194053208137717</v>
      </c>
      <c r="BA26" s="102">
        <f t="shared" si="15"/>
        <v>92.178409825468648</v>
      </c>
      <c r="BB26" s="142"/>
      <c r="BC26" s="102">
        <f t="shared" si="16"/>
        <v>98.582151793160961</v>
      </c>
      <c r="BD26" s="102">
        <f t="shared" si="17"/>
        <v>97.318007662835242</v>
      </c>
      <c r="BE26" s="102">
        <f t="shared" si="18"/>
        <v>99.556868537666176</v>
      </c>
    </row>
    <row r="27" spans="1:57" ht="15" customHeight="1" x14ac:dyDescent="0.2">
      <c r="A27" s="107" t="s">
        <v>89</v>
      </c>
      <c r="B27" s="261">
        <v>4849</v>
      </c>
      <c r="C27" s="261">
        <v>2269</v>
      </c>
      <c r="D27" s="261">
        <v>2580</v>
      </c>
      <c r="E27" s="261"/>
      <c r="F27" s="261">
        <v>1016</v>
      </c>
      <c r="G27" s="261">
        <v>519</v>
      </c>
      <c r="H27" s="261">
        <v>497</v>
      </c>
      <c r="I27" s="261"/>
      <c r="J27" s="261">
        <v>969</v>
      </c>
      <c r="K27" s="261">
        <v>444</v>
      </c>
      <c r="L27" s="261">
        <v>525</v>
      </c>
      <c r="M27" s="261"/>
      <c r="N27" s="261">
        <v>921</v>
      </c>
      <c r="O27" s="261">
        <v>457</v>
      </c>
      <c r="P27" s="261">
        <v>464</v>
      </c>
      <c r="Q27" s="261"/>
      <c r="R27" s="261">
        <v>951</v>
      </c>
      <c r="S27" s="261">
        <v>401</v>
      </c>
      <c r="T27" s="261">
        <v>550</v>
      </c>
      <c r="U27" s="261"/>
      <c r="V27" s="261">
        <v>725</v>
      </c>
      <c r="W27" s="261">
        <v>337</v>
      </c>
      <c r="X27" s="261">
        <v>388</v>
      </c>
      <c r="Y27" s="261"/>
      <c r="Z27" s="261">
        <v>267</v>
      </c>
      <c r="AA27" s="261">
        <v>111</v>
      </c>
      <c r="AB27" s="261">
        <v>156</v>
      </c>
      <c r="AC27" s="289"/>
      <c r="AD27" s="107" t="s">
        <v>89</v>
      </c>
      <c r="AE27" s="102">
        <f t="shared" si="0"/>
        <v>85.80782162449124</v>
      </c>
      <c r="AF27" s="102">
        <f t="shared" si="0"/>
        <v>82.961608775137108</v>
      </c>
      <c r="AG27" s="102">
        <f t="shared" si="0"/>
        <v>88.477366255144034</v>
      </c>
      <c r="AH27" s="142"/>
      <c r="AI27" s="102">
        <f t="shared" si="1"/>
        <v>79.189399844115357</v>
      </c>
      <c r="AJ27" s="102">
        <f t="shared" si="2"/>
        <v>78.162650602409627</v>
      </c>
      <c r="AK27" s="102">
        <f t="shared" si="3"/>
        <v>80.290791599353796</v>
      </c>
      <c r="AL27" s="105"/>
      <c r="AM27" s="102">
        <f t="shared" si="4"/>
        <v>82.962328767123282</v>
      </c>
      <c r="AN27" s="102">
        <f t="shared" si="5"/>
        <v>78.584070796460182</v>
      </c>
      <c r="AO27" s="102">
        <f t="shared" si="6"/>
        <v>87.06467661691542</v>
      </c>
      <c r="AP27" s="105"/>
      <c r="AQ27" s="102">
        <f t="shared" si="7"/>
        <v>89.94140625</v>
      </c>
      <c r="AR27" s="102">
        <f t="shared" si="8"/>
        <v>88.053949903660893</v>
      </c>
      <c r="AS27" s="102">
        <f t="shared" si="9"/>
        <v>91.881188118811892</v>
      </c>
      <c r="AT27" s="105"/>
      <c r="AU27" s="102">
        <f t="shared" si="10"/>
        <v>82.984293193717278</v>
      </c>
      <c r="AV27" s="102">
        <f t="shared" si="11"/>
        <v>77.263969171483623</v>
      </c>
      <c r="AW27" s="102">
        <f t="shared" si="12"/>
        <v>87.719298245614027</v>
      </c>
      <c r="AX27" s="105"/>
      <c r="AY27" s="102">
        <f t="shared" si="13"/>
        <v>95.646437994722959</v>
      </c>
      <c r="AZ27" s="102">
        <f t="shared" si="14"/>
        <v>94.662921348314612</v>
      </c>
      <c r="BA27" s="102">
        <f t="shared" si="15"/>
        <v>96.517412935323392</v>
      </c>
      <c r="BB27" s="142"/>
      <c r="BC27" s="102">
        <f t="shared" si="16"/>
        <v>98.161764705882348</v>
      </c>
      <c r="BD27" s="102">
        <f t="shared" si="17"/>
        <v>99.107142857142861</v>
      </c>
      <c r="BE27" s="102">
        <f t="shared" si="18"/>
        <v>97.5</v>
      </c>
    </row>
    <row r="28" spans="1:57" ht="15" customHeight="1" x14ac:dyDescent="0.2">
      <c r="A28" s="153" t="s">
        <v>90</v>
      </c>
      <c r="B28" s="261">
        <v>26121</v>
      </c>
      <c r="C28" s="261">
        <v>12588</v>
      </c>
      <c r="D28" s="261">
        <v>13533</v>
      </c>
      <c r="E28" s="261"/>
      <c r="F28" s="261">
        <v>4829</v>
      </c>
      <c r="G28" s="261">
        <v>2451</v>
      </c>
      <c r="H28" s="261">
        <v>2378</v>
      </c>
      <c r="I28" s="261"/>
      <c r="J28" s="261">
        <v>4666</v>
      </c>
      <c r="K28" s="261">
        <v>2267</v>
      </c>
      <c r="L28" s="261">
        <v>2399</v>
      </c>
      <c r="M28" s="261"/>
      <c r="N28" s="261">
        <v>5096</v>
      </c>
      <c r="O28" s="261">
        <v>2520</v>
      </c>
      <c r="P28" s="261">
        <v>2576</v>
      </c>
      <c r="Q28" s="261"/>
      <c r="R28" s="261">
        <v>5209</v>
      </c>
      <c r="S28" s="261">
        <v>2387</v>
      </c>
      <c r="T28" s="261">
        <v>2822</v>
      </c>
      <c r="U28" s="261"/>
      <c r="V28" s="261">
        <v>4841</v>
      </c>
      <c r="W28" s="261">
        <v>2262</v>
      </c>
      <c r="X28" s="261">
        <v>2579</v>
      </c>
      <c r="Y28" s="261"/>
      <c r="Z28" s="261">
        <v>1480</v>
      </c>
      <c r="AA28" s="261">
        <v>701</v>
      </c>
      <c r="AB28" s="261">
        <v>779</v>
      </c>
      <c r="AC28" s="289"/>
      <c r="AD28" s="153" t="s">
        <v>90</v>
      </c>
      <c r="AE28" s="102">
        <f t="shared" si="0"/>
        <v>79.354133122702549</v>
      </c>
      <c r="AF28" s="102">
        <f t="shared" si="0"/>
        <v>76.042044218919898</v>
      </c>
      <c r="AG28" s="102">
        <f t="shared" si="0"/>
        <v>82.704882967670969</v>
      </c>
      <c r="AH28" s="142"/>
      <c r="AI28" s="102">
        <f t="shared" si="1"/>
        <v>69.302525832376588</v>
      </c>
      <c r="AJ28" s="102">
        <f t="shared" si="2"/>
        <v>66.621364501223155</v>
      </c>
      <c r="AK28" s="102">
        <f t="shared" si="3"/>
        <v>72.301611432046215</v>
      </c>
      <c r="AL28" s="105"/>
      <c r="AM28" s="102">
        <f t="shared" si="4"/>
        <v>73.249607535321829</v>
      </c>
      <c r="AN28" s="102">
        <f t="shared" si="5"/>
        <v>69.158023184868824</v>
      </c>
      <c r="AO28" s="102">
        <f t="shared" si="6"/>
        <v>77.587322121604146</v>
      </c>
      <c r="AP28" s="105"/>
      <c r="AQ28" s="102">
        <f t="shared" si="7"/>
        <v>82.539682539682531</v>
      </c>
      <c r="AR28" s="102">
        <f t="shared" si="8"/>
        <v>80.152671755725194</v>
      </c>
      <c r="AS28" s="102">
        <f t="shared" si="9"/>
        <v>85.016501650165026</v>
      </c>
      <c r="AT28" s="105"/>
      <c r="AU28" s="102">
        <f t="shared" si="10"/>
        <v>77.86248131539611</v>
      </c>
      <c r="AV28" s="102">
        <f t="shared" si="11"/>
        <v>73.491379310344826</v>
      </c>
      <c r="AW28" s="102">
        <f t="shared" si="12"/>
        <v>81.987216734456709</v>
      </c>
      <c r="AX28" s="105"/>
      <c r="AY28" s="102">
        <f t="shared" si="13"/>
        <v>93.221644521471219</v>
      </c>
      <c r="AZ28" s="102">
        <f t="shared" si="14"/>
        <v>91.283292978208237</v>
      </c>
      <c r="BA28" s="102">
        <f t="shared" si="15"/>
        <v>94.99079189686924</v>
      </c>
      <c r="BB28" s="142"/>
      <c r="BC28" s="102">
        <f t="shared" si="16"/>
        <v>97.240473061760852</v>
      </c>
      <c r="BD28" s="102">
        <f t="shared" si="17"/>
        <v>96.423658872077027</v>
      </c>
      <c r="BE28" s="102">
        <f t="shared" si="18"/>
        <v>97.987421383647799</v>
      </c>
    </row>
    <row r="29" spans="1:57" ht="15" customHeight="1" x14ac:dyDescent="0.2">
      <c r="A29" s="107" t="s">
        <v>91</v>
      </c>
      <c r="B29" s="261">
        <v>6507</v>
      </c>
      <c r="C29" s="261">
        <v>3158</v>
      </c>
      <c r="D29" s="261">
        <v>3349</v>
      </c>
      <c r="E29" s="261"/>
      <c r="F29" s="261">
        <v>1338</v>
      </c>
      <c r="G29" s="261">
        <v>644</v>
      </c>
      <c r="H29" s="261">
        <v>694</v>
      </c>
      <c r="I29" s="261"/>
      <c r="J29" s="261">
        <v>1251</v>
      </c>
      <c r="K29" s="261">
        <v>633</v>
      </c>
      <c r="L29" s="261">
        <v>618</v>
      </c>
      <c r="M29" s="261"/>
      <c r="N29" s="261">
        <v>1332</v>
      </c>
      <c r="O29" s="261">
        <v>678</v>
      </c>
      <c r="P29" s="261">
        <v>654</v>
      </c>
      <c r="Q29" s="261"/>
      <c r="R29" s="261">
        <v>1292</v>
      </c>
      <c r="S29" s="261">
        <v>612</v>
      </c>
      <c r="T29" s="261">
        <v>680</v>
      </c>
      <c r="U29" s="261"/>
      <c r="V29" s="261">
        <v>1132</v>
      </c>
      <c r="W29" s="261">
        <v>529</v>
      </c>
      <c r="X29" s="261">
        <v>603</v>
      </c>
      <c r="Y29" s="261"/>
      <c r="Z29" s="261">
        <v>162</v>
      </c>
      <c r="AA29" s="261">
        <v>62</v>
      </c>
      <c r="AB29" s="261">
        <v>100</v>
      </c>
      <c r="AC29" s="289"/>
      <c r="AD29" s="107" t="s">
        <v>91</v>
      </c>
      <c r="AE29" s="102">
        <f t="shared" si="0"/>
        <v>87.225201072386056</v>
      </c>
      <c r="AF29" s="102">
        <f t="shared" si="0"/>
        <v>84.801288936627287</v>
      </c>
      <c r="AG29" s="102">
        <f t="shared" si="0"/>
        <v>89.641327623126344</v>
      </c>
      <c r="AH29" s="142"/>
      <c r="AI29" s="102">
        <f t="shared" si="1"/>
        <v>82.186732186732186</v>
      </c>
      <c r="AJ29" s="102">
        <f t="shared" si="2"/>
        <v>80.803011292346298</v>
      </c>
      <c r="AK29" s="102">
        <f t="shared" si="3"/>
        <v>83.513838748495786</v>
      </c>
      <c r="AL29" s="105"/>
      <c r="AM29" s="102">
        <f t="shared" si="4"/>
        <v>84.072580645161281</v>
      </c>
      <c r="AN29" s="102">
        <f t="shared" si="5"/>
        <v>81.15384615384616</v>
      </c>
      <c r="AO29" s="102">
        <f t="shared" si="6"/>
        <v>87.288135593220346</v>
      </c>
      <c r="AP29" s="105"/>
      <c r="AQ29" s="102">
        <f t="shared" si="7"/>
        <v>91.483516483516482</v>
      </c>
      <c r="AR29" s="102">
        <f t="shared" si="8"/>
        <v>89.564068692206078</v>
      </c>
      <c r="AS29" s="102">
        <f t="shared" si="9"/>
        <v>93.562231759656655</v>
      </c>
      <c r="AT29" s="105"/>
      <c r="AU29" s="102">
        <f t="shared" si="10"/>
        <v>84.721311475409834</v>
      </c>
      <c r="AV29" s="102">
        <f t="shared" si="11"/>
        <v>81.38297872340425</v>
      </c>
      <c r="AW29" s="102">
        <f t="shared" si="12"/>
        <v>87.968952134540743</v>
      </c>
      <c r="AX29" s="105"/>
      <c r="AY29" s="102">
        <f t="shared" si="13"/>
        <v>94.333333333333343</v>
      </c>
      <c r="AZ29" s="102">
        <f t="shared" si="14"/>
        <v>92</v>
      </c>
      <c r="BA29" s="102">
        <f t="shared" si="15"/>
        <v>96.48</v>
      </c>
      <c r="BB29" s="142"/>
      <c r="BC29" s="102">
        <f t="shared" si="16"/>
        <v>99.386503067484668</v>
      </c>
      <c r="BD29" s="102">
        <f t="shared" si="17"/>
        <v>98.412698412698404</v>
      </c>
      <c r="BE29" s="102">
        <f t="shared" si="18"/>
        <v>100</v>
      </c>
    </row>
    <row r="30" spans="1:57" ht="15" customHeight="1" x14ac:dyDescent="0.2">
      <c r="A30" s="107" t="s">
        <v>92</v>
      </c>
      <c r="B30" s="261">
        <v>27113</v>
      </c>
      <c r="C30" s="261">
        <v>12990</v>
      </c>
      <c r="D30" s="261">
        <v>14123</v>
      </c>
      <c r="E30" s="261"/>
      <c r="F30" s="261">
        <v>5059</v>
      </c>
      <c r="G30" s="261">
        <v>2496</v>
      </c>
      <c r="H30" s="261">
        <v>2563</v>
      </c>
      <c r="I30" s="261"/>
      <c r="J30" s="261">
        <v>5047</v>
      </c>
      <c r="K30" s="261">
        <v>2485</v>
      </c>
      <c r="L30" s="261">
        <v>2562</v>
      </c>
      <c r="M30" s="261"/>
      <c r="N30" s="261">
        <v>5158</v>
      </c>
      <c r="O30" s="261">
        <v>2504</v>
      </c>
      <c r="P30" s="261">
        <v>2654</v>
      </c>
      <c r="Q30" s="261"/>
      <c r="R30" s="261">
        <v>5249</v>
      </c>
      <c r="S30" s="261">
        <v>2456</v>
      </c>
      <c r="T30" s="261">
        <v>2793</v>
      </c>
      <c r="U30" s="261"/>
      <c r="V30" s="261">
        <v>5160</v>
      </c>
      <c r="W30" s="261">
        <v>2366</v>
      </c>
      <c r="X30" s="261">
        <v>2794</v>
      </c>
      <c r="Y30" s="261"/>
      <c r="Z30" s="261">
        <v>1440</v>
      </c>
      <c r="AA30" s="261">
        <v>683</v>
      </c>
      <c r="AB30" s="261">
        <v>757</v>
      </c>
      <c r="AC30" s="289"/>
      <c r="AD30" s="107" t="s">
        <v>92</v>
      </c>
      <c r="AE30" s="102">
        <f t="shared" si="0"/>
        <v>85.028381472073249</v>
      </c>
      <c r="AF30" s="102">
        <f t="shared" si="0"/>
        <v>82.397716460513792</v>
      </c>
      <c r="AG30" s="102">
        <f t="shared" si="0"/>
        <v>87.600793946160522</v>
      </c>
      <c r="AH30" s="142"/>
      <c r="AI30" s="102">
        <f t="shared" si="1"/>
        <v>79.009839137904109</v>
      </c>
      <c r="AJ30" s="102">
        <f t="shared" si="2"/>
        <v>76.19047619047619</v>
      </c>
      <c r="AK30" s="102">
        <f t="shared" si="3"/>
        <v>81.963543332267349</v>
      </c>
      <c r="AL30" s="105"/>
      <c r="AM30" s="102">
        <f t="shared" si="4"/>
        <v>80.276761571496735</v>
      </c>
      <c r="AN30" s="102">
        <f t="shared" si="5"/>
        <v>77.631990003124017</v>
      </c>
      <c r="AO30" s="102">
        <f t="shared" si="6"/>
        <v>83.020090732339597</v>
      </c>
      <c r="AP30" s="105"/>
      <c r="AQ30" s="102">
        <f t="shared" si="7"/>
        <v>83.815404614884628</v>
      </c>
      <c r="AR30" s="102">
        <f t="shared" si="8"/>
        <v>81.035598705501627</v>
      </c>
      <c r="AS30" s="102">
        <f t="shared" si="9"/>
        <v>86.61879895561357</v>
      </c>
      <c r="AT30" s="105"/>
      <c r="AU30" s="102">
        <f t="shared" si="10"/>
        <v>85.004048582995949</v>
      </c>
      <c r="AV30" s="102">
        <f t="shared" si="11"/>
        <v>82.113005683717816</v>
      </c>
      <c r="AW30" s="102">
        <f t="shared" si="12"/>
        <v>87.719849246231149</v>
      </c>
      <c r="AX30" s="105"/>
      <c r="AY30" s="102">
        <f t="shared" si="13"/>
        <v>95.115207373271886</v>
      </c>
      <c r="AZ30" s="102">
        <f t="shared" si="14"/>
        <v>93.814432989690715</v>
      </c>
      <c r="BA30" s="102">
        <f t="shared" si="15"/>
        <v>96.245263520496039</v>
      </c>
      <c r="BB30" s="142"/>
      <c r="BC30" s="102">
        <f t="shared" si="16"/>
        <v>99.792099792099805</v>
      </c>
      <c r="BD30" s="102">
        <f t="shared" si="17"/>
        <v>99.708029197080293</v>
      </c>
      <c r="BE30" s="102">
        <f t="shared" si="18"/>
        <v>99.868073878627968</v>
      </c>
    </row>
    <row r="31" spans="1:57" ht="15" customHeight="1" x14ac:dyDescent="0.2">
      <c r="A31" s="107" t="s">
        <v>93</v>
      </c>
      <c r="B31" s="261">
        <v>5263</v>
      </c>
      <c r="C31" s="261">
        <v>2418</v>
      </c>
      <c r="D31" s="261">
        <v>2845</v>
      </c>
      <c r="E31" s="261"/>
      <c r="F31" s="261">
        <v>1053</v>
      </c>
      <c r="G31" s="261">
        <v>496</v>
      </c>
      <c r="H31" s="261">
        <v>557</v>
      </c>
      <c r="I31" s="261"/>
      <c r="J31" s="261">
        <v>1007</v>
      </c>
      <c r="K31" s="261">
        <v>476</v>
      </c>
      <c r="L31" s="261">
        <v>531</v>
      </c>
      <c r="M31" s="261"/>
      <c r="N31" s="261">
        <v>1059</v>
      </c>
      <c r="O31" s="261">
        <v>491</v>
      </c>
      <c r="P31" s="261">
        <v>568</v>
      </c>
      <c r="Q31" s="261"/>
      <c r="R31" s="261">
        <v>1040</v>
      </c>
      <c r="S31" s="261">
        <v>474</v>
      </c>
      <c r="T31" s="261">
        <v>566</v>
      </c>
      <c r="U31" s="261"/>
      <c r="V31" s="261">
        <v>976</v>
      </c>
      <c r="W31" s="261">
        <v>429</v>
      </c>
      <c r="X31" s="261">
        <v>547</v>
      </c>
      <c r="Y31" s="261"/>
      <c r="Z31" s="261">
        <v>128</v>
      </c>
      <c r="AA31" s="261">
        <v>52</v>
      </c>
      <c r="AB31" s="261">
        <v>76</v>
      </c>
      <c r="AC31" s="289"/>
      <c r="AD31" s="107" t="s">
        <v>93</v>
      </c>
      <c r="AE31" s="102">
        <f t="shared" si="0"/>
        <v>77.970370370370361</v>
      </c>
      <c r="AF31" s="102">
        <f t="shared" si="0"/>
        <v>73.317161916312912</v>
      </c>
      <c r="AG31" s="102">
        <f t="shared" si="0"/>
        <v>82.415990730011586</v>
      </c>
      <c r="AH31" s="142"/>
      <c r="AI31" s="102">
        <f t="shared" si="1"/>
        <v>70.246831220813874</v>
      </c>
      <c r="AJ31" s="102">
        <f t="shared" si="2"/>
        <v>67.299864314789687</v>
      </c>
      <c r="AK31" s="102">
        <f t="shared" si="3"/>
        <v>73.097112860892395</v>
      </c>
      <c r="AL31" s="105"/>
      <c r="AM31" s="102">
        <f t="shared" si="4"/>
        <v>73.664959765910751</v>
      </c>
      <c r="AN31" s="102">
        <f t="shared" si="5"/>
        <v>67.902995720399431</v>
      </c>
      <c r="AO31" s="102">
        <f t="shared" si="6"/>
        <v>79.729729729729726</v>
      </c>
      <c r="AP31" s="105"/>
      <c r="AQ31" s="102">
        <f t="shared" si="7"/>
        <v>81.211656441717793</v>
      </c>
      <c r="AR31" s="102">
        <f t="shared" si="8"/>
        <v>76.959247648902817</v>
      </c>
      <c r="AS31" s="102">
        <f t="shared" si="9"/>
        <v>85.285285285285283</v>
      </c>
      <c r="AT31" s="105"/>
      <c r="AU31" s="102">
        <f t="shared" si="10"/>
        <v>75.416968817984042</v>
      </c>
      <c r="AV31" s="102">
        <f t="shared" si="11"/>
        <v>69.808541973490421</v>
      </c>
      <c r="AW31" s="102">
        <f t="shared" si="12"/>
        <v>80.857142857142861</v>
      </c>
      <c r="AX31" s="105"/>
      <c r="AY31" s="102">
        <f t="shared" si="13"/>
        <v>91.643192488262912</v>
      </c>
      <c r="AZ31" s="102">
        <f t="shared" si="14"/>
        <v>87.909836065573771</v>
      </c>
      <c r="BA31" s="102">
        <f t="shared" si="15"/>
        <v>94.800693240901211</v>
      </c>
      <c r="BB31" s="142"/>
      <c r="BC31" s="102">
        <f t="shared" si="16"/>
        <v>94.117647058823522</v>
      </c>
      <c r="BD31" s="102">
        <f t="shared" si="17"/>
        <v>94.545454545454547</v>
      </c>
      <c r="BE31" s="102">
        <f t="shared" si="18"/>
        <v>93.827160493827151</v>
      </c>
    </row>
    <row r="32" spans="1:57" ht="15" customHeight="1" x14ac:dyDescent="0.2">
      <c r="A32" s="107" t="s">
        <v>94</v>
      </c>
      <c r="B32" s="261">
        <v>9452</v>
      </c>
      <c r="C32" s="261">
        <v>4370</v>
      </c>
      <c r="D32" s="261">
        <v>5082</v>
      </c>
      <c r="E32" s="261"/>
      <c r="F32" s="261">
        <v>2124</v>
      </c>
      <c r="G32" s="261">
        <v>1040</v>
      </c>
      <c r="H32" s="261">
        <v>1084</v>
      </c>
      <c r="I32" s="261"/>
      <c r="J32" s="261">
        <v>1709</v>
      </c>
      <c r="K32" s="261">
        <v>796</v>
      </c>
      <c r="L32" s="261">
        <v>913</v>
      </c>
      <c r="M32" s="261"/>
      <c r="N32" s="261">
        <v>1798</v>
      </c>
      <c r="O32" s="261">
        <v>811</v>
      </c>
      <c r="P32" s="261">
        <v>987</v>
      </c>
      <c r="Q32" s="261"/>
      <c r="R32" s="261">
        <v>1954</v>
      </c>
      <c r="S32" s="261">
        <v>870</v>
      </c>
      <c r="T32" s="261">
        <v>1084</v>
      </c>
      <c r="U32" s="261"/>
      <c r="V32" s="261">
        <v>1615</v>
      </c>
      <c r="W32" s="261">
        <v>726</v>
      </c>
      <c r="X32" s="261">
        <v>889</v>
      </c>
      <c r="Y32" s="261"/>
      <c r="Z32" s="261">
        <v>252</v>
      </c>
      <c r="AA32" s="261">
        <v>127</v>
      </c>
      <c r="AB32" s="261">
        <v>125</v>
      </c>
      <c r="AC32" s="289"/>
      <c r="AD32" s="107" t="s">
        <v>94</v>
      </c>
      <c r="AE32" s="102">
        <f t="shared" si="0"/>
        <v>83.204225352112672</v>
      </c>
      <c r="AF32" s="102">
        <f t="shared" si="0"/>
        <v>80.021973997436362</v>
      </c>
      <c r="AG32" s="102">
        <f t="shared" si="0"/>
        <v>86.150194948296317</v>
      </c>
      <c r="AH32" s="142"/>
      <c r="AI32" s="102">
        <f t="shared" si="1"/>
        <v>80.852683669585076</v>
      </c>
      <c r="AJ32" s="102">
        <f t="shared" si="2"/>
        <v>78.907435508345984</v>
      </c>
      <c r="AK32" s="102">
        <f t="shared" si="3"/>
        <v>82.811306340718104</v>
      </c>
      <c r="AL32" s="105"/>
      <c r="AM32" s="102">
        <f t="shared" si="4"/>
        <v>76.260597947344934</v>
      </c>
      <c r="AN32" s="102">
        <f t="shared" si="5"/>
        <v>72.429481346678799</v>
      </c>
      <c r="AO32" s="102">
        <f t="shared" si="6"/>
        <v>79.947460595446586</v>
      </c>
      <c r="AP32" s="105"/>
      <c r="AQ32" s="102">
        <f t="shared" si="7"/>
        <v>86.069889899473424</v>
      </c>
      <c r="AR32" s="102">
        <f t="shared" si="8"/>
        <v>82.755102040816325</v>
      </c>
      <c r="AS32" s="102">
        <f t="shared" si="9"/>
        <v>88.999098286744811</v>
      </c>
      <c r="AT32" s="105"/>
      <c r="AU32" s="102">
        <f t="shared" si="10"/>
        <v>81.963087248322154</v>
      </c>
      <c r="AV32" s="102">
        <f t="shared" si="11"/>
        <v>77.817531305903401</v>
      </c>
      <c r="AW32" s="102">
        <f t="shared" si="12"/>
        <v>85.624012638230653</v>
      </c>
      <c r="AX32" s="105"/>
      <c r="AY32" s="102">
        <f t="shared" si="13"/>
        <v>91.709256104486087</v>
      </c>
      <c r="AZ32" s="102">
        <f t="shared" si="14"/>
        <v>88.861689106487148</v>
      </c>
      <c r="BA32" s="102">
        <f t="shared" si="15"/>
        <v>94.173728813559322</v>
      </c>
      <c r="BB32" s="142"/>
      <c r="BC32" s="102">
        <f t="shared" si="16"/>
        <v>97.674418604651152</v>
      </c>
      <c r="BD32" s="102">
        <f t="shared" si="17"/>
        <v>98.449612403100772</v>
      </c>
      <c r="BE32" s="102">
        <f t="shared" si="18"/>
        <v>96.899224806201545</v>
      </c>
    </row>
    <row r="33" spans="1:57" ht="15" customHeight="1" x14ac:dyDescent="0.2">
      <c r="A33" s="107" t="s">
        <v>95</v>
      </c>
      <c r="B33" s="261">
        <v>5822</v>
      </c>
      <c r="C33" s="261">
        <v>2769</v>
      </c>
      <c r="D33" s="261">
        <v>3053</v>
      </c>
      <c r="E33" s="261"/>
      <c r="F33" s="261">
        <v>1039</v>
      </c>
      <c r="G33" s="261">
        <v>531</v>
      </c>
      <c r="H33" s="261">
        <v>508</v>
      </c>
      <c r="I33" s="261"/>
      <c r="J33" s="261">
        <v>971</v>
      </c>
      <c r="K33" s="261">
        <v>488</v>
      </c>
      <c r="L33" s="261">
        <v>483</v>
      </c>
      <c r="M33" s="261"/>
      <c r="N33" s="261">
        <v>885</v>
      </c>
      <c r="O33" s="261">
        <v>442</v>
      </c>
      <c r="P33" s="261">
        <v>443</v>
      </c>
      <c r="Q33" s="261"/>
      <c r="R33" s="261">
        <v>1253</v>
      </c>
      <c r="S33" s="261">
        <v>553</v>
      </c>
      <c r="T33" s="261">
        <v>700</v>
      </c>
      <c r="U33" s="261"/>
      <c r="V33" s="261">
        <v>1123</v>
      </c>
      <c r="W33" s="261">
        <v>503</v>
      </c>
      <c r="X33" s="261">
        <v>620</v>
      </c>
      <c r="Y33" s="261"/>
      <c r="Z33" s="261">
        <v>551</v>
      </c>
      <c r="AA33" s="261">
        <v>252</v>
      </c>
      <c r="AB33" s="261">
        <v>299</v>
      </c>
      <c r="AC33" s="289"/>
      <c r="AD33" s="107" t="s">
        <v>95</v>
      </c>
      <c r="AE33" s="102">
        <f t="shared" si="0"/>
        <v>86.856631359092944</v>
      </c>
      <c r="AF33" s="102">
        <f t="shared" si="0"/>
        <v>83.706166868198309</v>
      </c>
      <c r="AG33" s="102">
        <f t="shared" si="0"/>
        <v>89.926362297496325</v>
      </c>
      <c r="AH33" s="142"/>
      <c r="AI33" s="102">
        <f t="shared" si="1"/>
        <v>88.050847457627128</v>
      </c>
      <c r="AJ33" s="102">
        <f t="shared" si="2"/>
        <v>86.061588330632091</v>
      </c>
      <c r="AK33" s="102">
        <f t="shared" si="3"/>
        <v>90.230905861456478</v>
      </c>
      <c r="AL33" s="105"/>
      <c r="AM33" s="102">
        <f t="shared" si="4"/>
        <v>84.72949389179756</v>
      </c>
      <c r="AN33" s="102">
        <f t="shared" si="5"/>
        <v>82.711864406779654</v>
      </c>
      <c r="AO33" s="102">
        <f t="shared" si="6"/>
        <v>86.870503597122308</v>
      </c>
      <c r="AP33" s="105"/>
      <c r="AQ33" s="102">
        <f t="shared" si="7"/>
        <v>82.633053221288506</v>
      </c>
      <c r="AR33" s="102">
        <f t="shared" si="8"/>
        <v>80.510018214936252</v>
      </c>
      <c r="AS33" s="102">
        <f t="shared" si="9"/>
        <v>84.865900383141764</v>
      </c>
      <c r="AT33" s="105"/>
      <c r="AU33" s="102">
        <f t="shared" si="10"/>
        <v>83.200531208499342</v>
      </c>
      <c r="AV33" s="102">
        <f t="shared" si="11"/>
        <v>76.59279778393352</v>
      </c>
      <c r="AW33" s="102">
        <f t="shared" si="12"/>
        <v>89.285714285714292</v>
      </c>
      <c r="AX33" s="105"/>
      <c r="AY33" s="102">
        <f t="shared" si="13"/>
        <v>91.375101708706268</v>
      </c>
      <c r="AZ33" s="102">
        <f t="shared" si="14"/>
        <v>88.869257950530027</v>
      </c>
      <c r="BA33" s="102">
        <f t="shared" si="15"/>
        <v>93.51432880844645</v>
      </c>
      <c r="BB33" s="142"/>
      <c r="BC33" s="102">
        <f t="shared" si="16"/>
        <v>96.497373029772319</v>
      </c>
      <c r="BD33" s="102">
        <f t="shared" si="17"/>
        <v>95.454545454545453</v>
      </c>
      <c r="BE33" s="102">
        <f t="shared" si="18"/>
        <v>97.394136807817588</v>
      </c>
    </row>
    <row r="34" spans="1:57" ht="15" customHeight="1" x14ac:dyDescent="0.2">
      <c r="A34" s="107" t="s">
        <v>96</v>
      </c>
      <c r="B34" s="261">
        <v>8101</v>
      </c>
      <c r="C34" s="261">
        <v>3888</v>
      </c>
      <c r="D34" s="261">
        <v>4213</v>
      </c>
      <c r="E34" s="261"/>
      <c r="F34" s="261">
        <v>1594</v>
      </c>
      <c r="G34" s="261">
        <v>798</v>
      </c>
      <c r="H34" s="261">
        <v>796</v>
      </c>
      <c r="I34" s="261"/>
      <c r="J34" s="261">
        <v>1432</v>
      </c>
      <c r="K34" s="261">
        <v>728</v>
      </c>
      <c r="L34" s="261">
        <v>704</v>
      </c>
      <c r="M34" s="261"/>
      <c r="N34" s="261">
        <v>1317</v>
      </c>
      <c r="O34" s="261">
        <v>639</v>
      </c>
      <c r="P34" s="261">
        <v>678</v>
      </c>
      <c r="Q34" s="261"/>
      <c r="R34" s="261">
        <v>1783</v>
      </c>
      <c r="S34" s="261">
        <v>833</v>
      </c>
      <c r="T34" s="261">
        <v>950</v>
      </c>
      <c r="U34" s="261"/>
      <c r="V34" s="261">
        <v>1450</v>
      </c>
      <c r="W34" s="261">
        <v>659</v>
      </c>
      <c r="X34" s="261">
        <v>791</v>
      </c>
      <c r="Y34" s="261"/>
      <c r="Z34" s="261">
        <v>525</v>
      </c>
      <c r="AA34" s="261">
        <v>231</v>
      </c>
      <c r="AB34" s="261">
        <v>294</v>
      </c>
      <c r="AC34" s="289"/>
      <c r="AD34" s="107" t="s">
        <v>96</v>
      </c>
      <c r="AE34" s="102">
        <f t="shared" si="0"/>
        <v>90.513966480446925</v>
      </c>
      <c r="AF34" s="102">
        <f t="shared" si="0"/>
        <v>88.990615701533528</v>
      </c>
      <c r="AG34" s="102">
        <f t="shared" si="0"/>
        <v>91.966819471731071</v>
      </c>
      <c r="AH34" s="142"/>
      <c r="AI34" s="102">
        <f t="shared" si="1"/>
        <v>87.29463307776561</v>
      </c>
      <c r="AJ34" s="102">
        <f t="shared" si="2"/>
        <v>86.177105831533467</v>
      </c>
      <c r="AK34" s="102">
        <f t="shared" si="3"/>
        <v>88.444444444444443</v>
      </c>
      <c r="AL34" s="105"/>
      <c r="AM34" s="102">
        <f t="shared" si="4"/>
        <v>89.388264669163547</v>
      </c>
      <c r="AN34" s="102">
        <f t="shared" si="5"/>
        <v>87.710843373493972</v>
      </c>
      <c r="AO34" s="102">
        <f t="shared" si="6"/>
        <v>91.191709844559583</v>
      </c>
      <c r="AP34" s="105"/>
      <c r="AQ34" s="102">
        <f t="shared" si="7"/>
        <v>90.640055058499655</v>
      </c>
      <c r="AR34" s="102">
        <f t="shared" si="8"/>
        <v>89.245810055865931</v>
      </c>
      <c r="AS34" s="102">
        <f t="shared" si="9"/>
        <v>91.994572591587513</v>
      </c>
      <c r="AT34" s="105"/>
      <c r="AU34" s="102">
        <f t="shared" si="10"/>
        <v>89.328657314629254</v>
      </c>
      <c r="AV34" s="102">
        <f t="shared" si="11"/>
        <v>87.225130890052355</v>
      </c>
      <c r="AW34" s="102">
        <f t="shared" si="12"/>
        <v>91.258405379442848</v>
      </c>
      <c r="AX34" s="105"/>
      <c r="AY34" s="102">
        <f t="shared" si="13"/>
        <v>94.462540716612381</v>
      </c>
      <c r="AZ34" s="102">
        <f t="shared" si="14"/>
        <v>92.816901408450704</v>
      </c>
      <c r="BA34" s="102">
        <f t="shared" si="15"/>
        <v>95.878787878787875</v>
      </c>
      <c r="BB34" s="142"/>
      <c r="BC34" s="102">
        <f t="shared" si="16"/>
        <v>97.583643122676577</v>
      </c>
      <c r="BD34" s="102">
        <f t="shared" si="17"/>
        <v>99.568965517241381</v>
      </c>
      <c r="BE34" s="102">
        <f t="shared" si="18"/>
        <v>96.078431372549019</v>
      </c>
    </row>
    <row r="35" spans="1:57" ht="15" customHeight="1" x14ac:dyDescent="0.2">
      <c r="A35" s="107" t="s">
        <v>97</v>
      </c>
      <c r="B35" s="261">
        <v>5201</v>
      </c>
      <c r="C35" s="261">
        <v>2511</v>
      </c>
      <c r="D35" s="261">
        <v>2690</v>
      </c>
      <c r="E35" s="261"/>
      <c r="F35" s="261">
        <v>1020</v>
      </c>
      <c r="G35" s="261">
        <v>527</v>
      </c>
      <c r="H35" s="261">
        <v>493</v>
      </c>
      <c r="I35" s="261"/>
      <c r="J35" s="261">
        <v>934</v>
      </c>
      <c r="K35" s="261">
        <v>476</v>
      </c>
      <c r="L35" s="261">
        <v>458</v>
      </c>
      <c r="M35" s="261"/>
      <c r="N35" s="261">
        <v>945</v>
      </c>
      <c r="O35" s="261">
        <v>470</v>
      </c>
      <c r="P35" s="261">
        <v>475</v>
      </c>
      <c r="Q35" s="261"/>
      <c r="R35" s="261">
        <v>1088</v>
      </c>
      <c r="S35" s="261">
        <v>496</v>
      </c>
      <c r="T35" s="261">
        <v>592</v>
      </c>
      <c r="U35" s="261"/>
      <c r="V35" s="261">
        <v>945</v>
      </c>
      <c r="W35" s="261">
        <v>423</v>
      </c>
      <c r="X35" s="261">
        <v>522</v>
      </c>
      <c r="Y35" s="261"/>
      <c r="Z35" s="261">
        <v>269</v>
      </c>
      <c r="AA35" s="261">
        <v>119</v>
      </c>
      <c r="AB35" s="261">
        <v>150</v>
      </c>
      <c r="AC35" s="289"/>
      <c r="AD35" s="107" t="s">
        <v>97</v>
      </c>
      <c r="AE35" s="102">
        <f t="shared" si="0"/>
        <v>90.045013850415515</v>
      </c>
      <c r="AF35" s="102">
        <f t="shared" si="0"/>
        <v>87.705204331121195</v>
      </c>
      <c r="AG35" s="102">
        <f t="shared" si="0"/>
        <v>92.344661860624782</v>
      </c>
      <c r="AH35" s="142"/>
      <c r="AI35" s="102">
        <f t="shared" si="1"/>
        <v>85.284280936454849</v>
      </c>
      <c r="AJ35" s="102">
        <f t="shared" si="2"/>
        <v>82.34375</v>
      </c>
      <c r="AK35" s="102">
        <f t="shared" si="3"/>
        <v>88.669064748201436</v>
      </c>
      <c r="AL35" s="105"/>
      <c r="AM35" s="102">
        <f t="shared" si="4"/>
        <v>87.371375116931716</v>
      </c>
      <c r="AN35" s="102">
        <f t="shared" si="5"/>
        <v>86.388384754990923</v>
      </c>
      <c r="AO35" s="102">
        <f t="shared" si="6"/>
        <v>88.416988416988417</v>
      </c>
      <c r="AP35" s="105"/>
      <c r="AQ35" s="102">
        <f t="shared" si="7"/>
        <v>95.358224016145314</v>
      </c>
      <c r="AR35" s="102">
        <f t="shared" si="8"/>
        <v>94</v>
      </c>
      <c r="AS35" s="102">
        <f t="shared" si="9"/>
        <v>96.741344195519346</v>
      </c>
      <c r="AT35" s="105"/>
      <c r="AU35" s="102">
        <f t="shared" si="10"/>
        <v>85.804416403785496</v>
      </c>
      <c r="AV35" s="102">
        <f t="shared" si="11"/>
        <v>81.848184818481855</v>
      </c>
      <c r="AW35" s="102">
        <f t="shared" si="12"/>
        <v>89.42598187311178</v>
      </c>
      <c r="AX35" s="105"/>
      <c r="AY35" s="102">
        <f t="shared" si="13"/>
        <v>96.428571428571431</v>
      </c>
      <c r="AZ35" s="102">
        <f t="shared" si="14"/>
        <v>95.270270270270274</v>
      </c>
      <c r="BA35" s="102">
        <f t="shared" si="15"/>
        <v>97.388059701492537</v>
      </c>
      <c r="BB35" s="142"/>
      <c r="BC35" s="102">
        <f t="shared" si="16"/>
        <v>98.89705882352942</v>
      </c>
      <c r="BD35" s="102">
        <f t="shared" si="17"/>
        <v>97.540983606557376</v>
      </c>
      <c r="BE35" s="102">
        <f t="shared" si="18"/>
        <v>100</v>
      </c>
    </row>
    <row r="36" spans="1:57" ht="15" customHeight="1" x14ac:dyDescent="0.2">
      <c r="A36" s="107" t="s">
        <v>98</v>
      </c>
      <c r="B36" s="261">
        <v>9774</v>
      </c>
      <c r="C36" s="261">
        <v>4837</v>
      </c>
      <c r="D36" s="261">
        <v>4937</v>
      </c>
      <c r="E36" s="261"/>
      <c r="F36" s="261">
        <v>1935</v>
      </c>
      <c r="G36" s="261">
        <v>1009</v>
      </c>
      <c r="H36" s="261">
        <v>926</v>
      </c>
      <c r="I36" s="261"/>
      <c r="J36" s="261">
        <v>1823</v>
      </c>
      <c r="K36" s="261">
        <v>896</v>
      </c>
      <c r="L36" s="261">
        <v>927</v>
      </c>
      <c r="M36" s="261"/>
      <c r="N36" s="261">
        <v>1992</v>
      </c>
      <c r="O36" s="261">
        <v>991</v>
      </c>
      <c r="P36" s="261">
        <v>1001</v>
      </c>
      <c r="Q36" s="261"/>
      <c r="R36" s="261">
        <v>2008</v>
      </c>
      <c r="S36" s="261">
        <v>983</v>
      </c>
      <c r="T36" s="261">
        <v>1025</v>
      </c>
      <c r="U36" s="261"/>
      <c r="V36" s="261">
        <v>1693</v>
      </c>
      <c r="W36" s="261">
        <v>816</v>
      </c>
      <c r="X36" s="261">
        <v>877</v>
      </c>
      <c r="Y36" s="261"/>
      <c r="Z36" s="261">
        <v>323</v>
      </c>
      <c r="AA36" s="261">
        <v>142</v>
      </c>
      <c r="AB36" s="261">
        <v>181</v>
      </c>
      <c r="AC36" s="289"/>
      <c r="AD36" s="107" t="s">
        <v>98</v>
      </c>
      <c r="AE36" s="102">
        <f t="shared" si="0"/>
        <v>86.023587396585114</v>
      </c>
      <c r="AF36" s="102">
        <f t="shared" si="0"/>
        <v>84.165651644336165</v>
      </c>
      <c r="AG36" s="102">
        <f t="shared" si="0"/>
        <v>87.925200356188782</v>
      </c>
      <c r="AH36" s="142"/>
      <c r="AI36" s="102">
        <f t="shared" si="1"/>
        <v>78.27669902912622</v>
      </c>
      <c r="AJ36" s="102">
        <f t="shared" si="2"/>
        <v>76.964149504195262</v>
      </c>
      <c r="AK36" s="102">
        <f t="shared" si="3"/>
        <v>79.758828596037901</v>
      </c>
      <c r="AL36" s="105"/>
      <c r="AM36" s="102">
        <f t="shared" si="4"/>
        <v>82.788374205267928</v>
      </c>
      <c r="AN36" s="102">
        <f t="shared" si="5"/>
        <v>80.358744394618824</v>
      </c>
      <c r="AO36" s="102">
        <f t="shared" si="6"/>
        <v>85.280588776448937</v>
      </c>
      <c r="AP36" s="105"/>
      <c r="AQ36" s="102">
        <f t="shared" si="7"/>
        <v>93.389592123769333</v>
      </c>
      <c r="AR36" s="102">
        <f t="shared" si="8"/>
        <v>91.759259259259267</v>
      </c>
      <c r="AS36" s="102">
        <f t="shared" si="9"/>
        <v>95.061728395061735</v>
      </c>
      <c r="AT36" s="105"/>
      <c r="AU36" s="102">
        <f t="shared" si="10"/>
        <v>84.051904562578486</v>
      </c>
      <c r="AV36" s="102">
        <f t="shared" si="11"/>
        <v>81.644518272425245</v>
      </c>
      <c r="AW36" s="102">
        <f t="shared" si="12"/>
        <v>86.497890295358644</v>
      </c>
      <c r="AX36" s="105"/>
      <c r="AY36" s="102">
        <f t="shared" si="13"/>
        <v>92.211328976034849</v>
      </c>
      <c r="AZ36" s="102">
        <f t="shared" si="14"/>
        <v>91.685393258426956</v>
      </c>
      <c r="BA36" s="102">
        <f t="shared" si="15"/>
        <v>92.706131078224104</v>
      </c>
      <c r="BB36" s="142"/>
      <c r="BC36" s="102">
        <f t="shared" si="16"/>
        <v>97.878787878787875</v>
      </c>
      <c r="BD36" s="102">
        <f t="shared" si="17"/>
        <v>96.598639455782305</v>
      </c>
      <c r="BE36" s="102">
        <f t="shared" si="18"/>
        <v>98.907103825136616</v>
      </c>
    </row>
    <row r="37" spans="1:57" ht="15" customHeight="1" x14ac:dyDescent="0.2">
      <c r="A37" s="107" t="s">
        <v>99</v>
      </c>
      <c r="B37" s="261">
        <v>11408</v>
      </c>
      <c r="C37" s="261">
        <v>5394</v>
      </c>
      <c r="D37" s="261">
        <v>6014</v>
      </c>
      <c r="E37" s="261"/>
      <c r="F37" s="261">
        <v>2013</v>
      </c>
      <c r="G37" s="261">
        <v>1018</v>
      </c>
      <c r="H37" s="261">
        <v>995</v>
      </c>
      <c r="I37" s="261"/>
      <c r="J37" s="261">
        <v>1995</v>
      </c>
      <c r="K37" s="261">
        <v>920</v>
      </c>
      <c r="L37" s="261">
        <v>1075</v>
      </c>
      <c r="M37" s="261"/>
      <c r="N37" s="261">
        <v>2154</v>
      </c>
      <c r="O37" s="261">
        <v>1056</v>
      </c>
      <c r="P37" s="261">
        <v>1098</v>
      </c>
      <c r="Q37" s="261"/>
      <c r="R37" s="261">
        <v>2463</v>
      </c>
      <c r="S37" s="261">
        <v>1142</v>
      </c>
      <c r="T37" s="261">
        <v>1321</v>
      </c>
      <c r="U37" s="261"/>
      <c r="V37" s="261">
        <v>2175</v>
      </c>
      <c r="W37" s="261">
        <v>954</v>
      </c>
      <c r="X37" s="261">
        <v>1221</v>
      </c>
      <c r="Y37" s="261"/>
      <c r="Z37" s="261">
        <v>608</v>
      </c>
      <c r="AA37" s="261">
        <v>304</v>
      </c>
      <c r="AB37" s="261">
        <v>304</v>
      </c>
      <c r="AC37" s="289"/>
      <c r="AD37" s="107" t="s">
        <v>99</v>
      </c>
      <c r="AE37" s="102">
        <f t="shared" si="0"/>
        <v>83.907031479847021</v>
      </c>
      <c r="AF37" s="102">
        <f t="shared" si="0"/>
        <v>79.982206405693944</v>
      </c>
      <c r="AG37" s="102">
        <f t="shared" si="0"/>
        <v>87.769994162288384</v>
      </c>
      <c r="AH37" s="142"/>
      <c r="AI37" s="102">
        <f t="shared" si="1"/>
        <v>76.656511805026668</v>
      </c>
      <c r="AJ37" s="102">
        <f t="shared" si="2"/>
        <v>73.342939481268004</v>
      </c>
      <c r="AK37" s="102">
        <f t="shared" si="3"/>
        <v>80.371567043618739</v>
      </c>
      <c r="AL37" s="105"/>
      <c r="AM37" s="102">
        <f t="shared" si="4"/>
        <v>77.415599534342263</v>
      </c>
      <c r="AN37" s="102">
        <f t="shared" si="5"/>
        <v>72.957969865186357</v>
      </c>
      <c r="AO37" s="102">
        <f t="shared" si="6"/>
        <v>81.686930091185403</v>
      </c>
      <c r="AP37" s="105"/>
      <c r="AQ37" s="102">
        <f t="shared" si="7"/>
        <v>86.995153473344104</v>
      </c>
      <c r="AR37" s="102">
        <f t="shared" si="8"/>
        <v>82.82352941176471</v>
      </c>
      <c r="AS37" s="102">
        <f t="shared" si="9"/>
        <v>91.423813488759365</v>
      </c>
      <c r="AT37" s="105"/>
      <c r="AU37" s="102">
        <f t="shared" si="10"/>
        <v>83.54816824966079</v>
      </c>
      <c r="AV37" s="102">
        <f t="shared" si="11"/>
        <v>79.250520471894518</v>
      </c>
      <c r="AW37" s="102">
        <f t="shared" si="12"/>
        <v>87.657597876575977</v>
      </c>
      <c r="AX37" s="105"/>
      <c r="AY37" s="102">
        <f t="shared" si="13"/>
        <v>92.121982210927584</v>
      </c>
      <c r="AZ37" s="102">
        <f t="shared" si="14"/>
        <v>88.744186046511629</v>
      </c>
      <c r="BA37" s="102">
        <f t="shared" si="15"/>
        <v>94.94556765163297</v>
      </c>
      <c r="BB37" s="142"/>
      <c r="BC37" s="102">
        <f t="shared" si="16"/>
        <v>100</v>
      </c>
      <c r="BD37" s="102">
        <f t="shared" si="17"/>
        <v>100</v>
      </c>
      <c r="BE37" s="102">
        <f t="shared" si="18"/>
        <v>100</v>
      </c>
    </row>
    <row r="38" spans="1:57" ht="15" customHeight="1" x14ac:dyDescent="0.2">
      <c r="A38" s="107" t="s">
        <v>100</v>
      </c>
      <c r="B38" s="261">
        <v>6912</v>
      </c>
      <c r="C38" s="261">
        <v>3271</v>
      </c>
      <c r="D38" s="261">
        <v>3641</v>
      </c>
      <c r="E38" s="261"/>
      <c r="F38" s="261">
        <v>1447</v>
      </c>
      <c r="G38" s="261">
        <v>749</v>
      </c>
      <c r="H38" s="261">
        <v>698</v>
      </c>
      <c r="I38" s="261"/>
      <c r="J38" s="261">
        <v>1231</v>
      </c>
      <c r="K38" s="261">
        <v>594</v>
      </c>
      <c r="L38" s="261">
        <v>637</v>
      </c>
      <c r="M38" s="261"/>
      <c r="N38" s="261">
        <v>1191</v>
      </c>
      <c r="O38" s="261">
        <v>567</v>
      </c>
      <c r="P38" s="261">
        <v>624</v>
      </c>
      <c r="Q38" s="261"/>
      <c r="R38" s="261">
        <v>1401</v>
      </c>
      <c r="S38" s="261">
        <v>643</v>
      </c>
      <c r="T38" s="261">
        <v>758</v>
      </c>
      <c r="U38" s="261"/>
      <c r="V38" s="261">
        <v>1149</v>
      </c>
      <c r="W38" s="261">
        <v>483</v>
      </c>
      <c r="X38" s="261">
        <v>666</v>
      </c>
      <c r="Y38" s="261"/>
      <c r="Z38" s="261">
        <v>493</v>
      </c>
      <c r="AA38" s="261">
        <v>235</v>
      </c>
      <c r="AB38" s="261">
        <v>258</v>
      </c>
      <c r="AC38" s="289"/>
      <c r="AD38" s="107" t="s">
        <v>100</v>
      </c>
      <c r="AE38" s="102">
        <f t="shared" si="0"/>
        <v>88.615384615384613</v>
      </c>
      <c r="AF38" s="102">
        <f t="shared" si="0"/>
        <v>86.35163674762407</v>
      </c>
      <c r="AG38" s="102">
        <f t="shared" si="0"/>
        <v>90.752741774675968</v>
      </c>
      <c r="AH38" s="142"/>
      <c r="AI38" s="102">
        <f t="shared" si="1"/>
        <v>87.963525835866264</v>
      </c>
      <c r="AJ38" s="102">
        <f t="shared" si="2"/>
        <v>88.014101057579325</v>
      </c>
      <c r="AK38" s="102">
        <f t="shared" si="3"/>
        <v>87.909319899244338</v>
      </c>
      <c r="AL38" s="105"/>
      <c r="AM38" s="102">
        <f t="shared" si="4"/>
        <v>84.546703296703299</v>
      </c>
      <c r="AN38" s="102">
        <f t="shared" si="5"/>
        <v>81.258549931600541</v>
      </c>
      <c r="AO38" s="102">
        <f t="shared" si="6"/>
        <v>87.862068965517238</v>
      </c>
      <c r="AP38" s="105"/>
      <c r="AQ38" s="102">
        <f t="shared" si="7"/>
        <v>89.347336834208562</v>
      </c>
      <c r="AR38" s="102">
        <f t="shared" si="8"/>
        <v>85.909090909090907</v>
      </c>
      <c r="AS38" s="102">
        <f t="shared" si="9"/>
        <v>92.719167904903415</v>
      </c>
      <c r="AT38" s="105"/>
      <c r="AU38" s="102">
        <f t="shared" si="10"/>
        <v>86.588380716934495</v>
      </c>
      <c r="AV38" s="102">
        <f t="shared" si="11"/>
        <v>84.383202099737531</v>
      </c>
      <c r="AW38" s="102">
        <f t="shared" si="12"/>
        <v>88.55140186915888</v>
      </c>
      <c r="AX38" s="105"/>
      <c r="AY38" s="102">
        <f t="shared" si="13"/>
        <v>93.338748984565385</v>
      </c>
      <c r="AZ38" s="102">
        <f t="shared" si="14"/>
        <v>89.776951672862452</v>
      </c>
      <c r="BA38" s="102">
        <f t="shared" si="15"/>
        <v>96.103896103896105</v>
      </c>
      <c r="BB38" s="142"/>
      <c r="BC38" s="102">
        <f t="shared" si="16"/>
        <v>95.357833655705988</v>
      </c>
      <c r="BD38" s="102">
        <f t="shared" si="17"/>
        <v>95.528455284552848</v>
      </c>
      <c r="BE38" s="102">
        <f t="shared" si="18"/>
        <v>95.20295202952029</v>
      </c>
    </row>
    <row r="39" spans="1:57" ht="15" customHeight="1" x14ac:dyDescent="0.2">
      <c r="A39" s="107" t="s">
        <v>101</v>
      </c>
      <c r="B39" s="261">
        <v>6538</v>
      </c>
      <c r="C39" s="261">
        <v>3093</v>
      </c>
      <c r="D39" s="261">
        <v>3445</v>
      </c>
      <c r="E39" s="261"/>
      <c r="F39" s="261">
        <v>1243</v>
      </c>
      <c r="G39" s="261">
        <v>639</v>
      </c>
      <c r="H39" s="261">
        <v>604</v>
      </c>
      <c r="I39" s="261"/>
      <c r="J39" s="261">
        <v>1272</v>
      </c>
      <c r="K39" s="261">
        <v>637</v>
      </c>
      <c r="L39" s="261">
        <v>635</v>
      </c>
      <c r="M39" s="261"/>
      <c r="N39" s="261">
        <v>1208</v>
      </c>
      <c r="O39" s="261">
        <v>603</v>
      </c>
      <c r="P39" s="261">
        <v>605</v>
      </c>
      <c r="Q39" s="261"/>
      <c r="R39" s="261">
        <v>1419</v>
      </c>
      <c r="S39" s="261">
        <v>602</v>
      </c>
      <c r="T39" s="261">
        <v>817</v>
      </c>
      <c r="U39" s="261"/>
      <c r="V39" s="261">
        <v>1144</v>
      </c>
      <c r="W39" s="261">
        <v>510</v>
      </c>
      <c r="X39" s="261">
        <v>634</v>
      </c>
      <c r="Y39" s="261"/>
      <c r="Z39" s="261">
        <v>252</v>
      </c>
      <c r="AA39" s="261">
        <v>102</v>
      </c>
      <c r="AB39" s="261">
        <v>150</v>
      </c>
      <c r="AC39" s="289"/>
      <c r="AD39" s="107" t="s">
        <v>101</v>
      </c>
      <c r="AE39" s="102">
        <f t="shared" si="0"/>
        <v>85.575916230366488</v>
      </c>
      <c r="AF39" s="102">
        <f t="shared" si="0"/>
        <v>81.181102362204726</v>
      </c>
      <c r="AG39" s="102">
        <f t="shared" si="0"/>
        <v>89.947780678851174</v>
      </c>
      <c r="AH39" s="142"/>
      <c r="AI39" s="102">
        <f t="shared" si="1"/>
        <v>82.646276595744681</v>
      </c>
      <c r="AJ39" s="102">
        <f t="shared" si="2"/>
        <v>80.580075662042873</v>
      </c>
      <c r="AK39" s="102">
        <f t="shared" si="3"/>
        <v>84.950773558368496</v>
      </c>
      <c r="AL39" s="105"/>
      <c r="AM39" s="102">
        <f t="shared" si="4"/>
        <v>86.766712141882678</v>
      </c>
      <c r="AN39" s="102">
        <f t="shared" si="5"/>
        <v>81.876606683804624</v>
      </c>
      <c r="AO39" s="102">
        <f t="shared" si="6"/>
        <v>92.29651162790698</v>
      </c>
      <c r="AP39" s="105"/>
      <c r="AQ39" s="102">
        <f t="shared" si="7"/>
        <v>84.298674110258204</v>
      </c>
      <c r="AR39" s="102">
        <f t="shared" si="8"/>
        <v>82.040816326530603</v>
      </c>
      <c r="AS39" s="102">
        <f t="shared" si="9"/>
        <v>86.676217765042978</v>
      </c>
      <c r="AT39" s="105"/>
      <c r="AU39" s="102">
        <f t="shared" si="10"/>
        <v>82.547993019197207</v>
      </c>
      <c r="AV39" s="102">
        <f t="shared" si="11"/>
        <v>74.875621890547265</v>
      </c>
      <c r="AW39" s="102">
        <f t="shared" si="12"/>
        <v>89.289617486338798</v>
      </c>
      <c r="AX39" s="105"/>
      <c r="AY39" s="102">
        <f t="shared" si="13"/>
        <v>90.721649484536087</v>
      </c>
      <c r="AZ39" s="102">
        <f t="shared" si="14"/>
        <v>86.003372681281618</v>
      </c>
      <c r="BA39" s="102">
        <f t="shared" si="15"/>
        <v>94.910179640718567</v>
      </c>
      <c r="BB39" s="142"/>
      <c r="BC39" s="102">
        <f t="shared" si="16"/>
        <v>98.054474708171199</v>
      </c>
      <c r="BD39" s="102">
        <f t="shared" si="17"/>
        <v>95.327102803738313</v>
      </c>
      <c r="BE39" s="102">
        <f t="shared" si="18"/>
        <v>100</v>
      </c>
    </row>
    <row r="40" spans="1:57" ht="15" customHeight="1" x14ac:dyDescent="0.2">
      <c r="A40" s="107" t="s">
        <v>102</v>
      </c>
      <c r="B40" s="261">
        <v>2178</v>
      </c>
      <c r="C40" s="261">
        <v>1029</v>
      </c>
      <c r="D40" s="261">
        <v>1149</v>
      </c>
      <c r="E40" s="261"/>
      <c r="F40" s="261">
        <v>437</v>
      </c>
      <c r="G40" s="261">
        <v>230</v>
      </c>
      <c r="H40" s="261">
        <v>207</v>
      </c>
      <c r="I40" s="261"/>
      <c r="J40" s="261">
        <v>393</v>
      </c>
      <c r="K40" s="261">
        <v>195</v>
      </c>
      <c r="L40" s="261">
        <v>198</v>
      </c>
      <c r="M40" s="261"/>
      <c r="N40" s="261">
        <v>368</v>
      </c>
      <c r="O40" s="261">
        <v>201</v>
      </c>
      <c r="P40" s="261">
        <v>167</v>
      </c>
      <c r="Q40" s="261"/>
      <c r="R40" s="261">
        <v>456</v>
      </c>
      <c r="S40" s="261">
        <v>192</v>
      </c>
      <c r="T40" s="261">
        <v>264</v>
      </c>
      <c r="U40" s="261"/>
      <c r="V40" s="261">
        <v>303</v>
      </c>
      <c r="W40" s="261">
        <v>120</v>
      </c>
      <c r="X40" s="261">
        <v>183</v>
      </c>
      <c r="Y40" s="261"/>
      <c r="Z40" s="261">
        <v>221</v>
      </c>
      <c r="AA40" s="261">
        <v>91</v>
      </c>
      <c r="AB40" s="261">
        <v>130</v>
      </c>
      <c r="AC40" s="289"/>
      <c r="AD40" s="107" t="s">
        <v>102</v>
      </c>
      <c r="AE40" s="102">
        <f t="shared" si="0"/>
        <v>83.129770992366417</v>
      </c>
      <c r="AF40" s="102">
        <f t="shared" si="0"/>
        <v>78.729915837796483</v>
      </c>
      <c r="AG40" s="102">
        <f t="shared" si="0"/>
        <v>87.509520182787512</v>
      </c>
      <c r="AH40" s="142"/>
      <c r="AI40" s="102">
        <f t="shared" si="1"/>
        <v>77.345132743362825</v>
      </c>
      <c r="AJ40" s="102">
        <f t="shared" si="2"/>
        <v>74.193548387096769</v>
      </c>
      <c r="AK40" s="102">
        <f t="shared" si="3"/>
        <v>81.17647058823529</v>
      </c>
      <c r="AL40" s="105"/>
      <c r="AM40" s="102">
        <f t="shared" si="4"/>
        <v>87.527839643652555</v>
      </c>
      <c r="AN40" s="102">
        <f t="shared" si="5"/>
        <v>83.333333333333343</v>
      </c>
      <c r="AO40" s="102">
        <f t="shared" si="6"/>
        <v>92.093023255813961</v>
      </c>
      <c r="AP40" s="105"/>
      <c r="AQ40" s="102">
        <f t="shared" si="7"/>
        <v>82.511210762331842</v>
      </c>
      <c r="AR40" s="102">
        <f t="shared" si="8"/>
        <v>77.906976744186053</v>
      </c>
      <c r="AS40" s="102">
        <f t="shared" si="9"/>
        <v>88.829787234042556</v>
      </c>
      <c r="AT40" s="105"/>
      <c r="AU40" s="102">
        <f t="shared" si="10"/>
        <v>78.082191780821915</v>
      </c>
      <c r="AV40" s="102">
        <f t="shared" si="11"/>
        <v>71.910112359550567</v>
      </c>
      <c r="AW40" s="102">
        <f t="shared" si="12"/>
        <v>83.280757097791806</v>
      </c>
      <c r="AX40" s="105"/>
      <c r="AY40" s="102">
        <f t="shared" si="13"/>
        <v>89.644970414201183</v>
      </c>
      <c r="AZ40" s="102">
        <f t="shared" si="14"/>
        <v>85.106382978723403</v>
      </c>
      <c r="BA40" s="102">
        <f t="shared" si="15"/>
        <v>92.89340101522842</v>
      </c>
      <c r="BB40" s="142"/>
      <c r="BC40" s="102">
        <f t="shared" si="16"/>
        <v>92.857142857142861</v>
      </c>
      <c r="BD40" s="102">
        <f t="shared" si="17"/>
        <v>93.814432989690715</v>
      </c>
      <c r="BE40" s="102">
        <f t="shared" si="18"/>
        <v>92.198581560283685</v>
      </c>
    </row>
    <row r="41" spans="1:57" ht="15" customHeight="1" x14ac:dyDescent="0.2">
      <c r="A41" s="107" t="s">
        <v>103</v>
      </c>
      <c r="B41" s="261">
        <v>16550</v>
      </c>
      <c r="C41" s="261">
        <v>7709</v>
      </c>
      <c r="D41" s="261">
        <v>8841</v>
      </c>
      <c r="E41" s="261"/>
      <c r="F41" s="261">
        <v>3404</v>
      </c>
      <c r="G41" s="261">
        <v>1698</v>
      </c>
      <c r="H41" s="261">
        <v>1706</v>
      </c>
      <c r="I41" s="261"/>
      <c r="J41" s="261">
        <v>3084</v>
      </c>
      <c r="K41" s="261">
        <v>1515</v>
      </c>
      <c r="L41" s="261">
        <v>1569</v>
      </c>
      <c r="M41" s="261"/>
      <c r="N41" s="261">
        <v>3020</v>
      </c>
      <c r="O41" s="261">
        <v>1389</v>
      </c>
      <c r="P41" s="261">
        <v>1631</v>
      </c>
      <c r="Q41" s="261"/>
      <c r="R41" s="261">
        <v>3419</v>
      </c>
      <c r="S41" s="261">
        <v>1541</v>
      </c>
      <c r="T41" s="261">
        <v>1878</v>
      </c>
      <c r="U41" s="261"/>
      <c r="V41" s="261">
        <v>2771</v>
      </c>
      <c r="W41" s="261">
        <v>1219</v>
      </c>
      <c r="X41" s="261">
        <v>1552</v>
      </c>
      <c r="Y41" s="261"/>
      <c r="Z41" s="261">
        <v>852</v>
      </c>
      <c r="AA41" s="261">
        <v>347</v>
      </c>
      <c r="AB41" s="261">
        <v>505</v>
      </c>
      <c r="AC41" s="289"/>
      <c r="AD41" s="107" t="s">
        <v>103</v>
      </c>
      <c r="AE41" s="102">
        <f t="shared" si="0"/>
        <v>85.485537190082653</v>
      </c>
      <c r="AF41" s="102">
        <f t="shared" si="0"/>
        <v>83.008506514482605</v>
      </c>
      <c r="AG41" s="102">
        <f t="shared" si="0"/>
        <v>87.769284225156369</v>
      </c>
      <c r="AH41" s="142"/>
      <c r="AI41" s="102">
        <f t="shared" si="1"/>
        <v>80.415780770139378</v>
      </c>
      <c r="AJ41" s="102">
        <f t="shared" si="2"/>
        <v>77.747252747252745</v>
      </c>
      <c r="AK41" s="102">
        <f t="shared" si="3"/>
        <v>83.260126891166422</v>
      </c>
      <c r="AL41" s="105"/>
      <c r="AM41" s="102">
        <f t="shared" si="4"/>
        <v>81.847133757961785</v>
      </c>
      <c r="AN41" s="102">
        <f t="shared" si="5"/>
        <v>80.116340560549972</v>
      </c>
      <c r="AO41" s="102">
        <f t="shared" si="6"/>
        <v>83.590836441129454</v>
      </c>
      <c r="AP41" s="105"/>
      <c r="AQ41" s="102">
        <f t="shared" si="7"/>
        <v>86.384439359267745</v>
      </c>
      <c r="AR41" s="102">
        <f t="shared" si="8"/>
        <v>84.029038112522699</v>
      </c>
      <c r="AS41" s="102">
        <f t="shared" si="9"/>
        <v>88.497015735214319</v>
      </c>
      <c r="AT41" s="105"/>
      <c r="AU41" s="102">
        <f t="shared" si="10"/>
        <v>86.077542799597182</v>
      </c>
      <c r="AV41" s="102">
        <f t="shared" si="11"/>
        <v>84.069830878341506</v>
      </c>
      <c r="AW41" s="102">
        <f t="shared" si="12"/>
        <v>87.798036465638148</v>
      </c>
      <c r="AX41" s="105"/>
      <c r="AY41" s="102">
        <f t="shared" si="13"/>
        <v>91.361688097593145</v>
      </c>
      <c r="AZ41" s="102">
        <f t="shared" si="14"/>
        <v>88.525780682643429</v>
      </c>
      <c r="BA41" s="102">
        <f t="shared" si="15"/>
        <v>93.719806763285035</v>
      </c>
      <c r="BB41" s="142"/>
      <c r="BC41" s="102">
        <f t="shared" si="16"/>
        <v>99.300699300699307</v>
      </c>
      <c r="BD41" s="102">
        <f t="shared" si="17"/>
        <v>99.42693409742121</v>
      </c>
      <c r="BE41" s="102">
        <f t="shared" si="18"/>
        <v>99.214145383104125</v>
      </c>
    </row>
    <row r="42" spans="1:57" ht="15" customHeight="1" x14ac:dyDescent="0.2">
      <c r="A42" s="107" t="s">
        <v>104</v>
      </c>
      <c r="B42" s="261">
        <v>11579</v>
      </c>
      <c r="C42" s="261">
        <v>5305</v>
      </c>
      <c r="D42" s="261">
        <v>6274</v>
      </c>
      <c r="E42" s="261"/>
      <c r="F42" s="261">
        <v>2198</v>
      </c>
      <c r="G42" s="261">
        <v>1051</v>
      </c>
      <c r="H42" s="261">
        <v>1147</v>
      </c>
      <c r="I42" s="261"/>
      <c r="J42" s="261">
        <v>2001</v>
      </c>
      <c r="K42" s="261">
        <v>927</v>
      </c>
      <c r="L42" s="261">
        <v>1074</v>
      </c>
      <c r="M42" s="261"/>
      <c r="N42" s="261">
        <v>2296</v>
      </c>
      <c r="O42" s="261">
        <v>1039</v>
      </c>
      <c r="P42" s="261">
        <v>1257</v>
      </c>
      <c r="Q42" s="261"/>
      <c r="R42" s="261">
        <v>2393</v>
      </c>
      <c r="S42" s="261">
        <v>1077</v>
      </c>
      <c r="T42" s="261">
        <v>1316</v>
      </c>
      <c r="U42" s="261"/>
      <c r="V42" s="261">
        <v>2226</v>
      </c>
      <c r="W42" s="261">
        <v>984</v>
      </c>
      <c r="X42" s="261">
        <v>1242</v>
      </c>
      <c r="Y42" s="261"/>
      <c r="Z42" s="261">
        <v>465</v>
      </c>
      <c r="AA42" s="261">
        <v>227</v>
      </c>
      <c r="AB42" s="261">
        <v>238</v>
      </c>
      <c r="AC42" s="289"/>
      <c r="AD42" s="107" t="s">
        <v>104</v>
      </c>
      <c r="AE42" s="102">
        <f t="shared" si="0"/>
        <v>71.652227722772281</v>
      </c>
      <c r="AF42" s="102">
        <f t="shared" si="0"/>
        <v>66.545408931259402</v>
      </c>
      <c r="AG42" s="102">
        <f t="shared" si="0"/>
        <v>76.624328285295547</v>
      </c>
      <c r="AH42" s="142"/>
      <c r="AI42" s="102">
        <f t="shared" si="1"/>
        <v>60.987791342952278</v>
      </c>
      <c r="AJ42" s="102">
        <f t="shared" si="2"/>
        <v>56.780118854673148</v>
      </c>
      <c r="AK42" s="102">
        <f t="shared" si="3"/>
        <v>65.430690245293775</v>
      </c>
      <c r="AL42" s="105"/>
      <c r="AM42" s="102">
        <f t="shared" si="4"/>
        <v>63.463368220742154</v>
      </c>
      <c r="AN42" s="102">
        <f t="shared" si="5"/>
        <v>58.155583437892098</v>
      </c>
      <c r="AO42" s="102">
        <f t="shared" si="6"/>
        <v>68.890314304041055</v>
      </c>
      <c r="AP42" s="105"/>
      <c r="AQ42" s="102">
        <f t="shared" si="7"/>
        <v>75.106313379129858</v>
      </c>
      <c r="AR42" s="102">
        <f t="shared" si="8"/>
        <v>69.731543624161077</v>
      </c>
      <c r="AS42" s="102">
        <f t="shared" si="9"/>
        <v>80.216975111678366</v>
      </c>
      <c r="AT42" s="105"/>
      <c r="AU42" s="102">
        <f t="shared" si="10"/>
        <v>71.797179717971787</v>
      </c>
      <c r="AV42" s="102">
        <f t="shared" si="11"/>
        <v>66.935985083903049</v>
      </c>
      <c r="AW42" s="102">
        <f t="shared" si="12"/>
        <v>76.334106728538288</v>
      </c>
      <c r="AX42" s="105"/>
      <c r="AY42" s="102">
        <f t="shared" si="13"/>
        <v>87.534408179315776</v>
      </c>
      <c r="AZ42" s="102">
        <f t="shared" si="14"/>
        <v>82.205513784461147</v>
      </c>
      <c r="BA42" s="102">
        <f t="shared" si="15"/>
        <v>92.273402674591381</v>
      </c>
      <c r="BB42" s="142"/>
      <c r="BC42" s="102">
        <f t="shared" si="16"/>
        <v>98.936170212765958</v>
      </c>
      <c r="BD42" s="102">
        <f t="shared" si="17"/>
        <v>98.268398268398272</v>
      </c>
      <c r="BE42" s="102">
        <f t="shared" si="18"/>
        <v>99.581589958159</v>
      </c>
    </row>
    <row r="43" spans="1:57" ht="15" customHeight="1" thickBot="1" x14ac:dyDescent="0.25">
      <c r="A43" s="122" t="s">
        <v>105</v>
      </c>
      <c r="B43" s="261">
        <v>2300</v>
      </c>
      <c r="C43" s="261">
        <v>1143</v>
      </c>
      <c r="D43" s="261">
        <v>1157</v>
      </c>
      <c r="E43" s="261"/>
      <c r="F43" s="261">
        <v>575</v>
      </c>
      <c r="G43" s="261">
        <v>299</v>
      </c>
      <c r="H43" s="261">
        <v>276</v>
      </c>
      <c r="I43" s="261"/>
      <c r="J43" s="261">
        <v>466</v>
      </c>
      <c r="K43" s="261">
        <v>220</v>
      </c>
      <c r="L43" s="261">
        <v>246</v>
      </c>
      <c r="M43" s="261"/>
      <c r="N43" s="261">
        <v>504</v>
      </c>
      <c r="O43" s="261">
        <v>268</v>
      </c>
      <c r="P43" s="261">
        <v>236</v>
      </c>
      <c r="Q43" s="261"/>
      <c r="R43" s="261">
        <v>342</v>
      </c>
      <c r="S43" s="261">
        <v>161</v>
      </c>
      <c r="T43" s="261">
        <v>181</v>
      </c>
      <c r="U43" s="261"/>
      <c r="V43" s="261">
        <v>321</v>
      </c>
      <c r="W43" s="261">
        <v>155</v>
      </c>
      <c r="X43" s="261">
        <v>166</v>
      </c>
      <c r="Y43" s="261"/>
      <c r="Z43" s="261">
        <v>92</v>
      </c>
      <c r="AA43" s="261">
        <v>40</v>
      </c>
      <c r="AB43" s="261">
        <v>52</v>
      </c>
      <c r="AC43" s="289"/>
      <c r="AD43" s="122" t="s">
        <v>105</v>
      </c>
      <c r="AE43" s="102">
        <f t="shared" si="0"/>
        <v>85.027726432532347</v>
      </c>
      <c r="AF43" s="102">
        <f t="shared" si="0"/>
        <v>81.818181818181827</v>
      </c>
      <c r="AG43" s="102">
        <f t="shared" si="0"/>
        <v>88.455657492354746</v>
      </c>
      <c r="AH43" s="155"/>
      <c r="AI43" s="102">
        <f t="shared" si="1"/>
        <v>82.025677603423688</v>
      </c>
      <c r="AJ43" s="102">
        <f t="shared" si="2"/>
        <v>80.376344086021504</v>
      </c>
      <c r="AK43" s="102">
        <f t="shared" si="3"/>
        <v>83.890577507598778</v>
      </c>
      <c r="AL43" s="100"/>
      <c r="AM43" s="102">
        <f t="shared" si="4"/>
        <v>80.762564991334486</v>
      </c>
      <c r="AN43" s="102">
        <f t="shared" si="5"/>
        <v>75.862068965517238</v>
      </c>
      <c r="AO43" s="102">
        <f t="shared" si="6"/>
        <v>85.714285714285708</v>
      </c>
      <c r="AP43" s="100"/>
      <c r="AQ43" s="102">
        <f t="shared" si="7"/>
        <v>90.810810810810821</v>
      </c>
      <c r="AR43" s="102">
        <f t="shared" si="8"/>
        <v>89.632107023411365</v>
      </c>
      <c r="AS43" s="102">
        <f t="shared" si="9"/>
        <v>92.1875</v>
      </c>
      <c r="AT43" s="100"/>
      <c r="AU43" s="102">
        <f t="shared" si="10"/>
        <v>82.409638554216869</v>
      </c>
      <c r="AV43" s="102">
        <f t="shared" si="11"/>
        <v>76.666666666666671</v>
      </c>
      <c r="AW43" s="102">
        <f t="shared" si="12"/>
        <v>88.292682926829272</v>
      </c>
      <c r="AX43" s="100"/>
      <c r="AY43" s="102">
        <f t="shared" si="13"/>
        <v>87.945205479452056</v>
      </c>
      <c r="AZ43" s="102">
        <f t="shared" si="14"/>
        <v>83.333333333333343</v>
      </c>
      <c r="BA43" s="102">
        <f t="shared" si="15"/>
        <v>92.737430167597765</v>
      </c>
      <c r="BB43" s="155"/>
      <c r="BC43" s="102">
        <f t="shared" si="16"/>
        <v>100</v>
      </c>
      <c r="BD43" s="102">
        <f t="shared" si="17"/>
        <v>100</v>
      </c>
      <c r="BE43" s="102">
        <f t="shared" si="18"/>
        <v>100</v>
      </c>
    </row>
    <row r="44" spans="1:57" ht="15" customHeight="1" x14ac:dyDescent="0.2">
      <c r="A44" s="388" t="s">
        <v>238</v>
      </c>
      <c r="B44" s="388"/>
      <c r="C44" s="388"/>
      <c r="D44" s="388"/>
      <c r="E44" s="388"/>
      <c r="F44" s="388"/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D44" s="388" t="s">
        <v>238</v>
      </c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88"/>
      <c r="BD44" s="388"/>
      <c r="BE44" s="388"/>
    </row>
    <row r="45" spans="1:57" ht="15" customHeight="1" x14ac:dyDescent="0.2">
      <c r="A45" s="389" t="s">
        <v>224</v>
      </c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D45" s="389" t="s">
        <v>224</v>
      </c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</row>
    <row r="46" spans="1:57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29"/>
      <c r="AA46" s="372" t="s">
        <v>317</v>
      </c>
      <c r="AB46" s="372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</row>
    <row r="47" spans="1:57" ht="15" customHeight="1" x14ac:dyDescent="0.2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30"/>
      <c r="AA47" s="372"/>
      <c r="AB47" s="372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</row>
    <row r="48" spans="1:57" ht="15" customHeight="1" x14ac:dyDescent="0.2">
      <c r="A48" s="395"/>
      <c r="B48" s="395"/>
      <c r="C48" s="395"/>
      <c r="D48" s="395"/>
      <c r="E48" s="395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140"/>
      <c r="AB48" s="140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</row>
    <row r="49" spans="1:60" ht="15" customHeight="1" x14ac:dyDescent="0.2">
      <c r="A49" s="394" t="s">
        <v>267</v>
      </c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D49" s="394" t="s">
        <v>265</v>
      </c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  <c r="BF49" s="29"/>
      <c r="BG49" s="372" t="s">
        <v>317</v>
      </c>
      <c r="BH49" s="372"/>
    </row>
    <row r="50" spans="1:60" ht="15" customHeight="1" x14ac:dyDescent="0.2">
      <c r="A50" s="393" t="s">
        <v>127</v>
      </c>
      <c r="B50" s="393"/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D50" s="393" t="s">
        <v>128</v>
      </c>
      <c r="AE50" s="393"/>
      <c r="AF50" s="393"/>
      <c r="AG50" s="393"/>
      <c r="AH50" s="393"/>
      <c r="AI50" s="393"/>
      <c r="AJ50" s="393"/>
      <c r="AK50" s="393"/>
      <c r="AL50" s="393"/>
      <c r="AM50" s="393"/>
      <c r="AN50" s="393"/>
      <c r="AO50" s="393"/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  <c r="BC50" s="393"/>
      <c r="BD50" s="393"/>
      <c r="BE50" s="393"/>
      <c r="BF50" s="30"/>
      <c r="BG50" s="372"/>
      <c r="BH50" s="372"/>
    </row>
    <row r="51" spans="1:60" ht="15" customHeight="1" x14ac:dyDescent="0.2">
      <c r="A51" s="384" t="s">
        <v>236</v>
      </c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D51" s="384" t="s">
        <v>236</v>
      </c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</row>
    <row r="52" spans="1:60" ht="15" customHeight="1" x14ac:dyDescent="0.2">
      <c r="A52" s="384" t="s">
        <v>246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D52" s="384" t="s">
        <v>246</v>
      </c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</row>
    <row r="53" spans="1:60" ht="15" customHeight="1" x14ac:dyDescent="0.2">
      <c r="A53" s="384" t="s">
        <v>230</v>
      </c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D53" s="384" t="s">
        <v>230</v>
      </c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</row>
    <row r="54" spans="1:60" ht="15" customHeight="1" x14ac:dyDescent="0.2">
      <c r="A54" s="384" t="s">
        <v>481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D54" s="384" t="s">
        <v>481</v>
      </c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</row>
    <row r="55" spans="1:60" ht="15" customHeight="1" thickBot="1" x14ac:dyDescent="0.25">
      <c r="A55" s="99"/>
      <c r="B55" s="156"/>
      <c r="C55" s="156"/>
      <c r="D55" s="156"/>
      <c r="E55" s="99"/>
      <c r="F55" s="100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D55" s="99"/>
      <c r="AE55" s="141"/>
      <c r="AF55" s="99"/>
      <c r="AG55" s="99"/>
      <c r="AH55" s="99"/>
      <c r="AI55" s="10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</row>
    <row r="56" spans="1:60" ht="15" customHeight="1" x14ac:dyDescent="0.2">
      <c r="A56" s="391" t="s">
        <v>242</v>
      </c>
      <c r="B56" s="385" t="s">
        <v>243</v>
      </c>
      <c r="C56" s="385"/>
      <c r="D56" s="385"/>
      <c r="E56" s="108"/>
      <c r="F56" s="385" t="s">
        <v>116</v>
      </c>
      <c r="G56" s="385"/>
      <c r="H56" s="385"/>
      <c r="I56" s="108"/>
      <c r="J56" s="385" t="s">
        <v>117</v>
      </c>
      <c r="K56" s="385"/>
      <c r="L56" s="385"/>
      <c r="M56" s="108"/>
      <c r="N56" s="385" t="s">
        <v>118</v>
      </c>
      <c r="O56" s="385"/>
      <c r="P56" s="385"/>
      <c r="Q56" s="108"/>
      <c r="R56" s="385" t="s">
        <v>119</v>
      </c>
      <c r="S56" s="385"/>
      <c r="T56" s="385"/>
      <c r="U56" s="108"/>
      <c r="V56" s="385" t="s">
        <v>120</v>
      </c>
      <c r="W56" s="385"/>
      <c r="X56" s="385"/>
      <c r="Y56" s="108"/>
      <c r="Z56" s="385" t="s">
        <v>121</v>
      </c>
      <c r="AA56" s="385"/>
      <c r="AB56" s="385"/>
      <c r="AD56" s="391" t="s">
        <v>242</v>
      </c>
      <c r="AE56" s="385" t="s">
        <v>243</v>
      </c>
      <c r="AF56" s="385"/>
      <c r="AG56" s="385"/>
      <c r="AH56" s="108"/>
      <c r="AI56" s="385" t="s">
        <v>116</v>
      </c>
      <c r="AJ56" s="385"/>
      <c r="AK56" s="385"/>
      <c r="AL56" s="108"/>
      <c r="AM56" s="385" t="s">
        <v>117</v>
      </c>
      <c r="AN56" s="385"/>
      <c r="AO56" s="385"/>
      <c r="AP56" s="108"/>
      <c r="AQ56" s="385" t="s">
        <v>118</v>
      </c>
      <c r="AR56" s="385"/>
      <c r="AS56" s="385"/>
      <c r="AT56" s="108"/>
      <c r="AU56" s="385" t="s">
        <v>119</v>
      </c>
      <c r="AV56" s="385"/>
      <c r="AW56" s="385"/>
      <c r="AX56" s="108"/>
      <c r="AY56" s="385" t="s">
        <v>120</v>
      </c>
      <c r="AZ56" s="385"/>
      <c r="BA56" s="385"/>
      <c r="BB56" s="108"/>
      <c r="BC56" s="385" t="s">
        <v>121</v>
      </c>
      <c r="BD56" s="385"/>
      <c r="BE56" s="385"/>
    </row>
    <row r="57" spans="1:60" ht="15" customHeight="1" thickBot="1" x14ac:dyDescent="0.25">
      <c r="A57" s="392"/>
      <c r="B57" s="109" t="s">
        <v>70</v>
      </c>
      <c r="C57" s="109" t="s">
        <v>71</v>
      </c>
      <c r="D57" s="109" t="s">
        <v>72</v>
      </c>
      <c r="E57" s="110"/>
      <c r="F57" s="109" t="s">
        <v>70</v>
      </c>
      <c r="G57" s="109" t="s">
        <v>71</v>
      </c>
      <c r="H57" s="109" t="s">
        <v>72</v>
      </c>
      <c r="I57" s="110"/>
      <c r="J57" s="109" t="s">
        <v>70</v>
      </c>
      <c r="K57" s="109" t="s">
        <v>71</v>
      </c>
      <c r="L57" s="109" t="s">
        <v>72</v>
      </c>
      <c r="M57" s="110"/>
      <c r="N57" s="109" t="s">
        <v>70</v>
      </c>
      <c r="O57" s="109" t="s">
        <v>71</v>
      </c>
      <c r="P57" s="109" t="s">
        <v>72</v>
      </c>
      <c r="Q57" s="110"/>
      <c r="R57" s="109" t="s">
        <v>70</v>
      </c>
      <c r="S57" s="109" t="s">
        <v>71</v>
      </c>
      <c r="T57" s="109" t="s">
        <v>72</v>
      </c>
      <c r="U57" s="110"/>
      <c r="V57" s="109" t="s">
        <v>70</v>
      </c>
      <c r="W57" s="109" t="s">
        <v>71</v>
      </c>
      <c r="X57" s="109" t="s">
        <v>72</v>
      </c>
      <c r="Y57" s="110"/>
      <c r="Z57" s="109" t="s">
        <v>70</v>
      </c>
      <c r="AA57" s="109" t="s">
        <v>71</v>
      </c>
      <c r="AB57" s="109" t="s">
        <v>72</v>
      </c>
      <c r="AD57" s="392"/>
      <c r="AE57" s="109" t="s">
        <v>70</v>
      </c>
      <c r="AF57" s="109" t="s">
        <v>71</v>
      </c>
      <c r="AG57" s="109" t="s">
        <v>72</v>
      </c>
      <c r="AH57" s="110"/>
      <c r="AI57" s="109" t="s">
        <v>70</v>
      </c>
      <c r="AJ57" s="109" t="s">
        <v>71</v>
      </c>
      <c r="AK57" s="109" t="s">
        <v>72</v>
      </c>
      <c r="AL57" s="110"/>
      <c r="AM57" s="109" t="s">
        <v>70</v>
      </c>
      <c r="AN57" s="109" t="s">
        <v>71</v>
      </c>
      <c r="AO57" s="109" t="s">
        <v>72</v>
      </c>
      <c r="AP57" s="110"/>
      <c r="AQ57" s="109" t="s">
        <v>70</v>
      </c>
      <c r="AR57" s="109" t="s">
        <v>71</v>
      </c>
      <c r="AS57" s="109" t="s">
        <v>72</v>
      </c>
      <c r="AT57" s="110"/>
      <c r="AU57" s="109" t="s">
        <v>70</v>
      </c>
      <c r="AV57" s="109" t="s">
        <v>71</v>
      </c>
      <c r="AW57" s="109" t="s">
        <v>72</v>
      </c>
      <c r="AX57" s="110"/>
      <c r="AY57" s="109" t="s">
        <v>70</v>
      </c>
      <c r="AZ57" s="109" t="s">
        <v>71</v>
      </c>
      <c r="BA57" s="109" t="s">
        <v>72</v>
      </c>
      <c r="BB57" s="110"/>
      <c r="BC57" s="109" t="s">
        <v>70</v>
      </c>
      <c r="BD57" s="109" t="s">
        <v>71</v>
      </c>
      <c r="BE57" s="109" t="s">
        <v>72</v>
      </c>
    </row>
    <row r="58" spans="1:60" ht="15" customHeight="1" x14ac:dyDescent="0.2">
      <c r="A58" s="103"/>
      <c r="B58" s="97"/>
      <c r="C58" s="97"/>
      <c r="D58" s="97"/>
      <c r="E58" s="98"/>
      <c r="F58" s="97"/>
      <c r="G58" s="97"/>
      <c r="H58" s="97"/>
      <c r="I58" s="98"/>
      <c r="J58" s="97"/>
      <c r="K58" s="97"/>
      <c r="L58" s="97"/>
      <c r="M58" s="98"/>
      <c r="N58" s="97"/>
      <c r="O58" s="97"/>
      <c r="P58" s="97"/>
      <c r="Q58" s="98"/>
      <c r="R58" s="97"/>
      <c r="S58" s="97"/>
      <c r="T58" s="97"/>
      <c r="U58" s="98"/>
      <c r="V58" s="97"/>
      <c r="W58" s="97"/>
      <c r="X58" s="97"/>
      <c r="Y58" s="98"/>
      <c r="Z58" s="97"/>
      <c r="AA58" s="97"/>
      <c r="AB58" s="97"/>
      <c r="AD58" s="103"/>
      <c r="AE58" s="97"/>
      <c r="AF58" s="97"/>
      <c r="AG58" s="97"/>
      <c r="AH58" s="98"/>
      <c r="AI58" s="97"/>
      <c r="AJ58" s="97"/>
      <c r="AK58" s="97"/>
      <c r="AL58" s="98"/>
      <c r="AM58" s="97"/>
      <c r="AN58" s="97"/>
      <c r="AO58" s="97"/>
      <c r="AP58" s="98"/>
      <c r="AQ58" s="97"/>
      <c r="AR58" s="97"/>
      <c r="AS58" s="97"/>
      <c r="AT58" s="98"/>
      <c r="AU58" s="97"/>
      <c r="AV58" s="97"/>
      <c r="AW58" s="97"/>
      <c r="AX58" s="98"/>
      <c r="AY58" s="97"/>
      <c r="AZ58" s="97"/>
      <c r="BA58" s="97"/>
      <c r="BB58" s="98"/>
      <c r="BC58" s="97"/>
      <c r="BD58" s="97"/>
      <c r="BE58" s="97"/>
    </row>
    <row r="59" spans="1:60" ht="15" customHeight="1" x14ac:dyDescent="0.25">
      <c r="A59" s="150" t="s">
        <v>244</v>
      </c>
      <c r="B59" s="152">
        <f>+F59+J59+N59+R59+V59+Z59</f>
        <v>73089</v>
      </c>
      <c r="C59" s="152">
        <f>+G59+K59+O59+S59+W59+AA59</f>
        <v>42644</v>
      </c>
      <c r="D59" s="152">
        <f>+H59+L59+P59+T59+X59+AB59</f>
        <v>30445</v>
      </c>
      <c r="E59" s="152"/>
      <c r="F59" s="152">
        <f>SUM(F61:F87)</f>
        <v>22356</v>
      </c>
      <c r="G59" s="152">
        <f>SUM(G61:G87)</f>
        <v>12603</v>
      </c>
      <c r="H59" s="152">
        <f>SUM(H61:H87)</f>
        <v>9753</v>
      </c>
      <c r="I59" s="152"/>
      <c r="J59" s="152">
        <f>SUM(J61:J87)</f>
        <v>17853</v>
      </c>
      <c r="K59" s="152">
        <f>SUM(K61:K87)</f>
        <v>10378</v>
      </c>
      <c r="L59" s="152">
        <f>SUM(L61:L87)</f>
        <v>7475</v>
      </c>
      <c r="M59" s="152"/>
      <c r="N59" s="152">
        <f>SUM(N61:N87)</f>
        <v>12068</v>
      </c>
      <c r="O59" s="152">
        <f>SUM(O61:O87)</f>
        <v>7188</v>
      </c>
      <c r="P59" s="152">
        <f>SUM(P61:P87)</f>
        <v>4880</v>
      </c>
      <c r="Q59" s="152"/>
      <c r="R59" s="152">
        <f>SUM(R61:R87)</f>
        <v>15214</v>
      </c>
      <c r="S59" s="152">
        <f>SUM(S61:S87)</f>
        <v>9000</v>
      </c>
      <c r="T59" s="152">
        <f>SUM(T61:T87)</f>
        <v>6214</v>
      </c>
      <c r="U59" s="152"/>
      <c r="V59" s="152">
        <f>SUM(V61:V87)</f>
        <v>5321</v>
      </c>
      <c r="W59" s="152">
        <f>SUM(W61:W87)</f>
        <v>3317</v>
      </c>
      <c r="X59" s="152">
        <f>SUM(X61:X87)</f>
        <v>2004</v>
      </c>
      <c r="Y59" s="152"/>
      <c r="Z59" s="152">
        <f>SUM(Z61:Z87)</f>
        <v>277</v>
      </c>
      <c r="AA59" s="152">
        <f>SUM(AA61:AA87)</f>
        <v>158</v>
      </c>
      <c r="AB59" s="152">
        <f>SUM(AB61:AB87)</f>
        <v>119</v>
      </c>
      <c r="AC59" s="154"/>
      <c r="AD59" s="150" t="s">
        <v>244</v>
      </c>
      <c r="AE59" s="158">
        <f>+B59/(B59+B15)*100</f>
        <v>19.11263244877253</v>
      </c>
      <c r="AF59" s="158">
        <f t="shared" ref="AF59:AG59" si="19">+C59/(C59+C15)*100</f>
        <v>22.508537557334911</v>
      </c>
      <c r="AG59" s="158">
        <f t="shared" si="19"/>
        <v>15.778290274934569</v>
      </c>
      <c r="AH59" s="159"/>
      <c r="AI59" s="158">
        <f>+F59/(F59+F15)*100</f>
        <v>27.557473035439138</v>
      </c>
      <c r="AJ59" s="158">
        <f t="shared" ref="AJ59" si="20">+G59/(G59+G15)*100</f>
        <v>30.030022874571099</v>
      </c>
      <c r="AK59" s="158">
        <f t="shared" ref="AK59" si="21">+H59/(H59+H15)*100</f>
        <v>24.907423959956073</v>
      </c>
      <c r="AL59" s="159"/>
      <c r="AM59" s="158">
        <f>+J59/(J59+J15)*100</f>
        <v>24.150805567955846</v>
      </c>
      <c r="AN59" s="158">
        <f t="shared" ref="AN59" si="22">+K59/(K59+K15)*100</f>
        <v>27.692389796136197</v>
      </c>
      <c r="AO59" s="158">
        <f t="shared" ref="AO59" si="23">+L59/(L59+L15)*100</f>
        <v>20.509232584300491</v>
      </c>
      <c r="AP59" s="159"/>
      <c r="AQ59" s="158">
        <f>+N59/(N59+N15)*100</f>
        <v>17.120158887785504</v>
      </c>
      <c r="AR59" s="158">
        <f t="shared" ref="AR59" si="24">+O59/(O59+O15)*100</f>
        <v>20.390910896144788</v>
      </c>
      <c r="AS59" s="158">
        <f t="shared" ref="AS59" si="25">+P59/(P59+P15)*100</f>
        <v>13.848293084366754</v>
      </c>
      <c r="AT59" s="159"/>
      <c r="AU59" s="158">
        <f>+R59/(R59+R15)*100</f>
        <v>19.503627926056971</v>
      </c>
      <c r="AV59" s="158">
        <f t="shared" ref="AV59" si="26">+S59/(S59+S15)*100</f>
        <v>23.824650571791615</v>
      </c>
      <c r="AW59" s="158">
        <f t="shared" ref="AW59" si="27">+T59/(T59+T15)*100</f>
        <v>15.446184439473029</v>
      </c>
      <c r="AX59" s="159"/>
      <c r="AY59" s="158">
        <f>+V59/(V59+V15)*100</f>
        <v>8.6499227830610419</v>
      </c>
      <c r="AZ59" s="158">
        <f t="shared" ref="AZ59" si="28">+W59/(W59+W15)*100</f>
        <v>11.402543829494672</v>
      </c>
      <c r="BA59" s="158">
        <f t="shared" ref="BA59" si="29">+X59/(X59+X15)*100</f>
        <v>6.1804163454124907</v>
      </c>
      <c r="BB59" s="159"/>
      <c r="BC59" s="158">
        <f>+Z59/(Z59+Z15)*100</f>
        <v>1.5962657753702529</v>
      </c>
      <c r="BD59" s="158">
        <f t="shared" ref="BD59" si="30">+AA59/(AA59+AA15)*100</f>
        <v>2.0010131712259374</v>
      </c>
      <c r="BE59" s="158">
        <f t="shared" ref="BE59" si="31">+AB59/(AB59+AB15)*100</f>
        <v>1.2583271650629164</v>
      </c>
      <c r="BF59" s="160"/>
    </row>
    <row r="60" spans="1:60" ht="15" customHeight="1" x14ac:dyDescent="0.2">
      <c r="A60" s="107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D60" s="107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</row>
    <row r="61" spans="1:60" ht="15" customHeight="1" x14ac:dyDescent="0.2">
      <c r="A61" s="107" t="s">
        <v>79</v>
      </c>
      <c r="B61" s="261">
        <v>5083</v>
      </c>
      <c r="C61" s="261">
        <v>2843</v>
      </c>
      <c r="D61" s="261">
        <v>2240</v>
      </c>
      <c r="E61" s="261"/>
      <c r="F61" s="261">
        <v>1819</v>
      </c>
      <c r="G61" s="261">
        <v>976</v>
      </c>
      <c r="H61" s="261">
        <v>843</v>
      </c>
      <c r="I61" s="261"/>
      <c r="J61" s="261">
        <v>1298</v>
      </c>
      <c r="K61" s="261">
        <v>714</v>
      </c>
      <c r="L61" s="261">
        <v>584</v>
      </c>
      <c r="M61" s="261"/>
      <c r="N61" s="261">
        <v>599</v>
      </c>
      <c r="O61" s="261">
        <v>373</v>
      </c>
      <c r="P61" s="261">
        <v>226</v>
      </c>
      <c r="Q61" s="261"/>
      <c r="R61" s="261">
        <v>1114</v>
      </c>
      <c r="S61" s="261">
        <v>628</v>
      </c>
      <c r="T61" s="261">
        <v>486</v>
      </c>
      <c r="U61" s="261"/>
      <c r="V61" s="261">
        <v>237</v>
      </c>
      <c r="W61" s="261">
        <v>145</v>
      </c>
      <c r="X61" s="261">
        <v>92</v>
      </c>
      <c r="Y61" s="261"/>
      <c r="Z61" s="261">
        <v>16</v>
      </c>
      <c r="AA61" s="261">
        <v>7</v>
      </c>
      <c r="AB61" s="261">
        <v>9</v>
      </c>
      <c r="AD61" s="107" t="s">
        <v>79</v>
      </c>
      <c r="AE61" s="102">
        <f>+B61/(B61+B17)*100</f>
        <v>22.988557731445887</v>
      </c>
      <c r="AF61" s="102">
        <f t="shared" ref="AF61:AG76" si="32">+C61/(C61+C17)*100</f>
        <v>25.440715883668901</v>
      </c>
      <c r="AG61" s="102">
        <f t="shared" si="32"/>
        <v>20.482809070958304</v>
      </c>
      <c r="AH61" s="142"/>
      <c r="AI61" s="102">
        <f>+F61/(F61+F17)*100</f>
        <v>37.574881222887832</v>
      </c>
      <c r="AJ61" s="102">
        <f t="shared" ref="AJ61:AJ87" si="33">+G61/(G61+G17)*100</f>
        <v>39.244069159630072</v>
      </c>
      <c r="AK61" s="102">
        <f t="shared" ref="AK61:AK87" si="34">+H61/(H61+H17)*100</f>
        <v>35.811384876805434</v>
      </c>
      <c r="AL61" s="105"/>
      <c r="AM61" s="102">
        <f>+J61/(J61+J17)*100</f>
        <v>30.305860378239551</v>
      </c>
      <c r="AN61" s="102">
        <f t="shared" ref="AN61:AN87" si="35">+K61/(K61+K17)*100</f>
        <v>33.040259139287365</v>
      </c>
      <c r="AO61" s="102">
        <f t="shared" ref="AO61:AO87" si="36">+L61/(L61+L17)*100</f>
        <v>27.521206409048066</v>
      </c>
      <c r="AP61" s="105"/>
      <c r="AQ61" s="102">
        <f>+N61/(N61+N17)*100</f>
        <v>14.39903846153846</v>
      </c>
      <c r="AR61" s="102">
        <f t="shared" ref="AR61:AR87" si="37">+O61/(O61+O17)*100</f>
        <v>17.462546816479403</v>
      </c>
      <c r="AS61" s="102">
        <f t="shared" ref="AS61:AS87" si="38">+P61/(P61+P17)*100</f>
        <v>11.16600790513834</v>
      </c>
      <c r="AT61" s="105"/>
      <c r="AU61" s="102">
        <f>+R61/(R61+R17)*100</f>
        <v>24.866071428571431</v>
      </c>
      <c r="AV61" s="102">
        <f t="shared" ref="AV61:AV87" si="39">+S61/(S61+S17)*100</f>
        <v>28.123600537393639</v>
      </c>
      <c r="AW61" s="102">
        <f t="shared" ref="AW61:AW87" si="40">+T61/(T61+T17)*100</f>
        <v>21.628838451268358</v>
      </c>
      <c r="AX61" s="105"/>
      <c r="AY61" s="102">
        <f>+V61/(V61+V17)*100</f>
        <v>6.9726390114739631</v>
      </c>
      <c r="AZ61" s="102">
        <f t="shared" ref="AZ61:AZ87" si="41">+W61/(W61+W17)*100</f>
        <v>8.4745762711864394</v>
      </c>
      <c r="BA61" s="102">
        <f t="shared" ref="BA61:BA87" si="42">+X61/(X61+X17)*100</f>
        <v>5.4502369668246446</v>
      </c>
      <c r="BB61" s="142"/>
      <c r="BC61" s="102">
        <f>+Z61/(Z61+Z17)*100</f>
        <v>1.6877637130801686</v>
      </c>
      <c r="BD61" s="102">
        <f t="shared" ref="BD61:BD87" si="43">+AA61/(AA61+AA17)*100</f>
        <v>1.5659955257270695</v>
      </c>
      <c r="BE61" s="102">
        <f t="shared" ref="BE61:BE87" si="44">+AB61/(AB61+AB17)*100</f>
        <v>1.7964071856287425</v>
      </c>
    </row>
    <row r="62" spans="1:60" ht="15" customHeight="1" x14ac:dyDescent="0.2">
      <c r="A62" s="107" t="s">
        <v>80</v>
      </c>
      <c r="B62" s="261">
        <v>5273</v>
      </c>
      <c r="C62" s="261">
        <v>3012</v>
      </c>
      <c r="D62" s="261">
        <v>2261</v>
      </c>
      <c r="E62" s="261"/>
      <c r="F62" s="261">
        <v>1638</v>
      </c>
      <c r="G62" s="261">
        <v>912</v>
      </c>
      <c r="H62" s="261">
        <v>726</v>
      </c>
      <c r="I62" s="261"/>
      <c r="J62" s="261">
        <v>1196</v>
      </c>
      <c r="K62" s="261">
        <v>691</v>
      </c>
      <c r="L62" s="261">
        <v>505</v>
      </c>
      <c r="M62" s="261"/>
      <c r="N62" s="261">
        <v>1086</v>
      </c>
      <c r="O62" s="261">
        <v>604</v>
      </c>
      <c r="P62" s="261">
        <v>482</v>
      </c>
      <c r="Q62" s="261"/>
      <c r="R62" s="261">
        <v>838</v>
      </c>
      <c r="S62" s="261">
        <v>506</v>
      </c>
      <c r="T62" s="261">
        <v>332</v>
      </c>
      <c r="U62" s="261"/>
      <c r="V62" s="261">
        <v>504</v>
      </c>
      <c r="W62" s="261">
        <v>297</v>
      </c>
      <c r="X62" s="261">
        <v>207</v>
      </c>
      <c r="Y62" s="261"/>
      <c r="Z62" s="261">
        <v>11</v>
      </c>
      <c r="AA62" s="261">
        <v>2</v>
      </c>
      <c r="AB62" s="261">
        <v>9</v>
      </c>
      <c r="AD62" s="107" t="s">
        <v>80</v>
      </c>
      <c r="AE62" s="102">
        <f t="shared" ref="AE62:AE87" si="45">+B62/(B62+B18)*100</f>
        <v>22.075692874487146</v>
      </c>
      <c r="AF62" s="102">
        <f t="shared" si="32"/>
        <v>25.051983697912334</v>
      </c>
      <c r="AG62" s="102">
        <f t="shared" si="32"/>
        <v>19.059259883671924</v>
      </c>
      <c r="AH62" s="142"/>
      <c r="AI62" s="102">
        <f t="shared" ref="AI62:AI87" si="46">+F62/(F62+F18)*100</f>
        <v>31.609417213431108</v>
      </c>
      <c r="AJ62" s="102">
        <f t="shared" si="33"/>
        <v>34.298608499435879</v>
      </c>
      <c r="AK62" s="102">
        <f t="shared" si="34"/>
        <v>28.775267538644471</v>
      </c>
      <c r="AL62" s="105"/>
      <c r="AM62" s="102">
        <f t="shared" ref="AM62:AM87" si="47">+J62/(J62+J18)*100</f>
        <v>25.960494899066639</v>
      </c>
      <c r="AN62" s="102">
        <f t="shared" si="35"/>
        <v>29.131534569983135</v>
      </c>
      <c r="AO62" s="102">
        <f t="shared" si="36"/>
        <v>22.595078299776286</v>
      </c>
      <c r="AP62" s="105"/>
      <c r="AQ62" s="102">
        <f t="shared" ref="AQ62:AQ87" si="48">+N62/(N62+N18)*100</f>
        <v>24.360699865410499</v>
      </c>
      <c r="AR62" s="102">
        <f t="shared" si="37"/>
        <v>27.170490328385068</v>
      </c>
      <c r="AS62" s="102">
        <f t="shared" si="38"/>
        <v>21.565995525727068</v>
      </c>
      <c r="AT62" s="105"/>
      <c r="AU62" s="102">
        <f t="shared" ref="AU62:AU87" si="49">+R62/(R62+R18)*100</f>
        <v>17.144026186579378</v>
      </c>
      <c r="AV62" s="102">
        <f t="shared" si="39"/>
        <v>20.754716981132077</v>
      </c>
      <c r="AW62" s="102">
        <f t="shared" si="40"/>
        <v>13.551020408163264</v>
      </c>
      <c r="AX62" s="105"/>
      <c r="AY62" s="102">
        <f t="shared" ref="AY62:AY87" si="50">+V62/(V62+V18)*100</f>
        <v>12.487611496531219</v>
      </c>
      <c r="AZ62" s="102">
        <f t="shared" si="41"/>
        <v>14.805583250249251</v>
      </c>
      <c r="BA62" s="102">
        <f t="shared" si="42"/>
        <v>10.19704433497537</v>
      </c>
      <c r="BB62" s="142"/>
      <c r="BC62" s="102">
        <f t="shared" ref="BC62:BC87" si="51">+Z62/(Z62+Z18)*100</f>
        <v>1.5384615384615385</v>
      </c>
      <c r="BD62" s="102">
        <f t="shared" si="43"/>
        <v>0.61538461538461542</v>
      </c>
      <c r="BE62" s="102">
        <f t="shared" si="44"/>
        <v>2.3076923076923079</v>
      </c>
    </row>
    <row r="63" spans="1:60" ht="15" customHeight="1" x14ac:dyDescent="0.2">
      <c r="A63" s="107" t="s">
        <v>81</v>
      </c>
      <c r="B63" s="261">
        <v>4863</v>
      </c>
      <c r="C63" s="261">
        <v>2633</v>
      </c>
      <c r="D63" s="261">
        <v>2230</v>
      </c>
      <c r="E63" s="261"/>
      <c r="F63" s="261">
        <v>1479</v>
      </c>
      <c r="G63" s="261">
        <v>829</v>
      </c>
      <c r="H63" s="261">
        <v>650</v>
      </c>
      <c r="I63" s="261"/>
      <c r="J63" s="261">
        <v>1145</v>
      </c>
      <c r="K63" s="261">
        <v>597</v>
      </c>
      <c r="L63" s="261">
        <v>548</v>
      </c>
      <c r="M63" s="261"/>
      <c r="N63" s="261">
        <v>873</v>
      </c>
      <c r="O63" s="261">
        <v>464</v>
      </c>
      <c r="P63" s="261">
        <v>409</v>
      </c>
      <c r="Q63" s="261"/>
      <c r="R63" s="261">
        <v>1064</v>
      </c>
      <c r="S63" s="261">
        <v>577</v>
      </c>
      <c r="T63" s="261">
        <v>487</v>
      </c>
      <c r="U63" s="261"/>
      <c r="V63" s="261">
        <v>298</v>
      </c>
      <c r="W63" s="261">
        <v>164</v>
      </c>
      <c r="X63" s="261">
        <v>134</v>
      </c>
      <c r="Y63" s="261"/>
      <c r="Z63" s="261">
        <v>4</v>
      </c>
      <c r="AA63" s="261">
        <v>2</v>
      </c>
      <c r="AB63" s="261">
        <v>2</v>
      </c>
      <c r="AD63" s="107" t="s">
        <v>81</v>
      </c>
      <c r="AE63" s="102">
        <f t="shared" si="45"/>
        <v>26.772737282536884</v>
      </c>
      <c r="AF63" s="102">
        <f t="shared" si="32"/>
        <v>30.081115046269851</v>
      </c>
      <c r="AG63" s="102">
        <f t="shared" si="32"/>
        <v>23.695675273615983</v>
      </c>
      <c r="AH63" s="142"/>
      <c r="AI63" s="102">
        <f t="shared" si="46"/>
        <v>35.014204545454547</v>
      </c>
      <c r="AJ63" s="102">
        <f t="shared" si="33"/>
        <v>37.87117405207858</v>
      </c>
      <c r="AK63" s="102">
        <f t="shared" si="34"/>
        <v>31.941031941031937</v>
      </c>
      <c r="AL63" s="105"/>
      <c r="AM63" s="102">
        <f t="shared" si="47"/>
        <v>31.36986301369863</v>
      </c>
      <c r="AN63" s="102">
        <f t="shared" si="35"/>
        <v>33.520494104435713</v>
      </c>
      <c r="AO63" s="102">
        <f t="shared" si="36"/>
        <v>29.320492241840558</v>
      </c>
      <c r="AP63" s="105"/>
      <c r="AQ63" s="102">
        <f t="shared" si="48"/>
        <v>25.392670157068064</v>
      </c>
      <c r="AR63" s="102">
        <f t="shared" si="37"/>
        <v>27.784431137724553</v>
      </c>
      <c r="AS63" s="102">
        <f t="shared" si="38"/>
        <v>23.133484162895929</v>
      </c>
      <c r="AT63" s="105"/>
      <c r="AU63" s="102">
        <f t="shared" si="49"/>
        <v>29.74559686888454</v>
      </c>
      <c r="AV63" s="102">
        <f t="shared" si="39"/>
        <v>33.624708624708624</v>
      </c>
      <c r="AW63" s="102">
        <f t="shared" si="40"/>
        <v>26.168726491133796</v>
      </c>
      <c r="AX63" s="105"/>
      <c r="AY63" s="102">
        <f t="shared" si="50"/>
        <v>11.704634721131187</v>
      </c>
      <c r="AZ63" s="102">
        <f t="shared" si="41"/>
        <v>14.373356704645049</v>
      </c>
      <c r="BA63" s="102">
        <f t="shared" si="42"/>
        <v>9.537366548042705</v>
      </c>
      <c r="BB63" s="142"/>
      <c r="BC63" s="102">
        <f t="shared" si="51"/>
        <v>0.5486968449931412</v>
      </c>
      <c r="BD63" s="102">
        <f t="shared" si="43"/>
        <v>0.78125</v>
      </c>
      <c r="BE63" s="102">
        <f t="shared" si="44"/>
        <v>0.42283298097251587</v>
      </c>
    </row>
    <row r="64" spans="1:60" ht="15" customHeight="1" x14ac:dyDescent="0.2">
      <c r="A64" s="107" t="s">
        <v>82</v>
      </c>
      <c r="B64" s="261">
        <v>7052</v>
      </c>
      <c r="C64" s="261">
        <v>3972</v>
      </c>
      <c r="D64" s="261">
        <v>3080</v>
      </c>
      <c r="E64" s="261"/>
      <c r="F64" s="261">
        <v>2267</v>
      </c>
      <c r="G64" s="261">
        <v>1205</v>
      </c>
      <c r="H64" s="261">
        <v>1062</v>
      </c>
      <c r="I64" s="261"/>
      <c r="J64" s="261">
        <v>1561</v>
      </c>
      <c r="K64" s="261">
        <v>874</v>
      </c>
      <c r="L64" s="261">
        <v>687</v>
      </c>
      <c r="M64" s="261"/>
      <c r="N64" s="261">
        <v>1157</v>
      </c>
      <c r="O64" s="261">
        <v>667</v>
      </c>
      <c r="P64" s="261">
        <v>490</v>
      </c>
      <c r="Q64" s="261"/>
      <c r="R64" s="261">
        <v>1485</v>
      </c>
      <c r="S64" s="261">
        <v>851</v>
      </c>
      <c r="T64" s="261">
        <v>634</v>
      </c>
      <c r="U64" s="261"/>
      <c r="V64" s="261">
        <v>543</v>
      </c>
      <c r="W64" s="261">
        <v>344</v>
      </c>
      <c r="X64" s="261">
        <v>199</v>
      </c>
      <c r="Y64" s="261"/>
      <c r="Z64" s="261">
        <v>39</v>
      </c>
      <c r="AA64" s="261">
        <v>31</v>
      </c>
      <c r="AB64" s="261">
        <v>8</v>
      </c>
      <c r="AD64" s="107" t="s">
        <v>82</v>
      </c>
      <c r="AE64" s="102">
        <f t="shared" si="45"/>
        <v>27.932031528498435</v>
      </c>
      <c r="AF64" s="102">
        <f t="shared" si="32"/>
        <v>32.387475538160473</v>
      </c>
      <c r="AG64" s="102">
        <f t="shared" si="32"/>
        <v>23.723330509127322</v>
      </c>
      <c r="AH64" s="142"/>
      <c r="AI64" s="102">
        <f t="shared" si="46"/>
        <v>43.55427473583093</v>
      </c>
      <c r="AJ64" s="102">
        <f t="shared" si="33"/>
        <v>45.592130155126746</v>
      </c>
      <c r="AK64" s="102">
        <f t="shared" si="34"/>
        <v>41.451990632318505</v>
      </c>
      <c r="AL64" s="105"/>
      <c r="AM64" s="102">
        <f t="shared" si="47"/>
        <v>34.481996907444227</v>
      </c>
      <c r="AN64" s="102">
        <f t="shared" si="35"/>
        <v>37.966985230234577</v>
      </c>
      <c r="AO64" s="102">
        <f t="shared" si="36"/>
        <v>30.876404494382019</v>
      </c>
      <c r="AP64" s="105"/>
      <c r="AQ64" s="102">
        <f t="shared" si="48"/>
        <v>25.417398945518453</v>
      </c>
      <c r="AR64" s="102">
        <f t="shared" si="37"/>
        <v>29.830053667262966</v>
      </c>
      <c r="AS64" s="102">
        <f t="shared" si="38"/>
        <v>21.157167530224523</v>
      </c>
      <c r="AT64" s="105"/>
      <c r="AU64" s="102">
        <f t="shared" si="49"/>
        <v>28.975609756097558</v>
      </c>
      <c r="AV64" s="102">
        <f t="shared" si="39"/>
        <v>35.223509933774835</v>
      </c>
      <c r="AW64" s="102">
        <f t="shared" si="40"/>
        <v>23.403469915097823</v>
      </c>
      <c r="AX64" s="105"/>
      <c r="AY64" s="102">
        <f t="shared" si="50"/>
        <v>13.725985844287159</v>
      </c>
      <c r="AZ64" s="102">
        <f t="shared" si="41"/>
        <v>18.88035126234907</v>
      </c>
      <c r="BA64" s="102">
        <f t="shared" si="42"/>
        <v>9.3252108716026232</v>
      </c>
      <c r="BB64" s="142"/>
      <c r="BC64" s="102">
        <f t="shared" si="51"/>
        <v>2.0722635494155153</v>
      </c>
      <c r="BD64" s="102">
        <f t="shared" si="43"/>
        <v>3.6686390532544375</v>
      </c>
      <c r="BE64" s="102">
        <f t="shared" si="44"/>
        <v>0.77145612343297976</v>
      </c>
    </row>
    <row r="65" spans="1:57" ht="15" customHeight="1" x14ac:dyDescent="0.2">
      <c r="A65" s="107" t="s">
        <v>83</v>
      </c>
      <c r="B65" s="261">
        <v>777</v>
      </c>
      <c r="C65" s="261">
        <v>493</v>
      </c>
      <c r="D65" s="261">
        <v>284</v>
      </c>
      <c r="E65" s="261"/>
      <c r="F65" s="261">
        <v>215</v>
      </c>
      <c r="G65" s="261">
        <v>133</v>
      </c>
      <c r="H65" s="261">
        <v>82</v>
      </c>
      <c r="I65" s="261"/>
      <c r="J65" s="261">
        <v>175</v>
      </c>
      <c r="K65" s="261">
        <v>95</v>
      </c>
      <c r="L65" s="261">
        <v>80</v>
      </c>
      <c r="M65" s="261"/>
      <c r="N65" s="261">
        <v>122</v>
      </c>
      <c r="O65" s="261">
        <v>86</v>
      </c>
      <c r="P65" s="261">
        <v>36</v>
      </c>
      <c r="Q65" s="261"/>
      <c r="R65" s="261">
        <v>162</v>
      </c>
      <c r="S65" s="261">
        <v>107</v>
      </c>
      <c r="T65" s="261">
        <v>55</v>
      </c>
      <c r="U65" s="261"/>
      <c r="V65" s="261">
        <v>103</v>
      </c>
      <c r="W65" s="261">
        <v>72</v>
      </c>
      <c r="X65" s="261">
        <v>31</v>
      </c>
      <c r="Y65" s="261"/>
      <c r="Z65" s="261">
        <v>0</v>
      </c>
      <c r="AA65" s="261">
        <v>0</v>
      </c>
      <c r="AB65" s="261">
        <v>0</v>
      </c>
      <c r="AD65" s="107" t="s">
        <v>83</v>
      </c>
      <c r="AE65" s="102">
        <f t="shared" si="45"/>
        <v>12.76281208935611</v>
      </c>
      <c r="AF65" s="102">
        <f t="shared" si="32"/>
        <v>15.71565189671661</v>
      </c>
      <c r="AG65" s="102">
        <f t="shared" si="32"/>
        <v>9.6238563198915621</v>
      </c>
      <c r="AH65" s="142"/>
      <c r="AI65" s="102">
        <f t="shared" si="46"/>
        <v>19.282511210762333</v>
      </c>
      <c r="AJ65" s="102">
        <f t="shared" si="33"/>
        <v>22.735042735042736</v>
      </c>
      <c r="AK65" s="102">
        <f t="shared" si="34"/>
        <v>15.471698113207546</v>
      </c>
      <c r="AL65" s="105"/>
      <c r="AM65" s="102">
        <f t="shared" si="47"/>
        <v>15.638963360142984</v>
      </c>
      <c r="AN65" s="102">
        <f t="shared" si="35"/>
        <v>16.521739130434781</v>
      </c>
      <c r="AO65" s="102">
        <f t="shared" si="36"/>
        <v>14.705882352941178</v>
      </c>
      <c r="AP65" s="105"/>
      <c r="AQ65" s="102">
        <f t="shared" si="48"/>
        <v>10.981098109810981</v>
      </c>
      <c r="AR65" s="102">
        <f t="shared" si="37"/>
        <v>14.776632302405499</v>
      </c>
      <c r="AS65" s="102">
        <f t="shared" si="38"/>
        <v>6.8052930056710776</v>
      </c>
      <c r="AT65" s="105"/>
      <c r="AU65" s="102">
        <f t="shared" si="49"/>
        <v>13.477537437603992</v>
      </c>
      <c r="AV65" s="102">
        <f t="shared" si="39"/>
        <v>17.341977309562399</v>
      </c>
      <c r="AW65" s="102">
        <f t="shared" si="40"/>
        <v>9.4017094017094021</v>
      </c>
      <c r="AX65" s="105"/>
      <c r="AY65" s="102">
        <f t="shared" si="50"/>
        <v>9.0430201931518877</v>
      </c>
      <c r="AZ65" s="102">
        <f t="shared" si="41"/>
        <v>12.392426850258175</v>
      </c>
      <c r="BA65" s="102">
        <f t="shared" si="42"/>
        <v>5.5555555555555554</v>
      </c>
      <c r="BB65" s="142"/>
      <c r="BC65" s="102">
        <f t="shared" si="51"/>
        <v>0</v>
      </c>
      <c r="BD65" s="102">
        <f t="shared" si="43"/>
        <v>0</v>
      </c>
      <c r="BE65" s="102">
        <f t="shared" si="44"/>
        <v>0</v>
      </c>
    </row>
    <row r="66" spans="1:57" ht="15" customHeight="1" x14ac:dyDescent="0.2">
      <c r="A66" s="107" t="s">
        <v>84</v>
      </c>
      <c r="B66" s="261">
        <v>2662</v>
      </c>
      <c r="C66" s="261">
        <v>1743</v>
      </c>
      <c r="D66" s="261">
        <v>919</v>
      </c>
      <c r="E66" s="261"/>
      <c r="F66" s="261">
        <v>714</v>
      </c>
      <c r="G66" s="261">
        <v>445</v>
      </c>
      <c r="H66" s="261">
        <v>269</v>
      </c>
      <c r="I66" s="261"/>
      <c r="J66" s="261">
        <v>640</v>
      </c>
      <c r="K66" s="261">
        <v>401</v>
      </c>
      <c r="L66" s="261">
        <v>239</v>
      </c>
      <c r="M66" s="261"/>
      <c r="N66" s="261">
        <v>468</v>
      </c>
      <c r="O66" s="261">
        <v>326</v>
      </c>
      <c r="P66" s="261">
        <v>142</v>
      </c>
      <c r="Q66" s="261"/>
      <c r="R66" s="261">
        <v>641</v>
      </c>
      <c r="S66" s="261">
        <v>418</v>
      </c>
      <c r="T66" s="261">
        <v>223</v>
      </c>
      <c r="U66" s="261"/>
      <c r="V66" s="261">
        <v>193</v>
      </c>
      <c r="W66" s="261">
        <v>148</v>
      </c>
      <c r="X66" s="261">
        <v>45</v>
      </c>
      <c r="Y66" s="261"/>
      <c r="Z66" s="261">
        <v>6</v>
      </c>
      <c r="AA66" s="261">
        <v>5</v>
      </c>
      <c r="AB66" s="261">
        <v>1</v>
      </c>
      <c r="AD66" s="107" t="s">
        <v>84</v>
      </c>
      <c r="AE66" s="102">
        <f t="shared" si="45"/>
        <v>18.100224382946898</v>
      </c>
      <c r="AF66" s="102">
        <f t="shared" si="32"/>
        <v>23.528617710583152</v>
      </c>
      <c r="AG66" s="102">
        <f t="shared" si="32"/>
        <v>12.590765858336757</v>
      </c>
      <c r="AH66" s="142"/>
      <c r="AI66" s="102">
        <f t="shared" si="46"/>
        <v>24.552957359009628</v>
      </c>
      <c r="AJ66" s="102">
        <f t="shared" si="33"/>
        <v>29.009126466753589</v>
      </c>
      <c r="AK66" s="102">
        <f t="shared" si="34"/>
        <v>19.577874818049491</v>
      </c>
      <c r="AL66" s="105"/>
      <c r="AM66" s="102">
        <f t="shared" si="47"/>
        <v>22.816399286987522</v>
      </c>
      <c r="AN66" s="102">
        <f t="shared" si="35"/>
        <v>27.827897293546151</v>
      </c>
      <c r="AO66" s="102">
        <f t="shared" si="36"/>
        <v>17.521994134897362</v>
      </c>
      <c r="AP66" s="105"/>
      <c r="AQ66" s="102">
        <f t="shared" si="48"/>
        <v>17.700453857791228</v>
      </c>
      <c r="AR66" s="102">
        <f t="shared" si="37"/>
        <v>24.456114028507127</v>
      </c>
      <c r="AS66" s="102">
        <f t="shared" si="38"/>
        <v>10.831426392067124</v>
      </c>
      <c r="AT66" s="105"/>
      <c r="AU66" s="102">
        <f t="shared" si="49"/>
        <v>20.012488292226038</v>
      </c>
      <c r="AV66" s="102">
        <f t="shared" si="39"/>
        <v>26.339004410838058</v>
      </c>
      <c r="AW66" s="102">
        <f t="shared" si="40"/>
        <v>13.79950495049505</v>
      </c>
      <c r="AX66" s="105"/>
      <c r="AY66" s="102">
        <f t="shared" si="50"/>
        <v>7.352380952380952</v>
      </c>
      <c r="AZ66" s="102">
        <f t="shared" si="41"/>
        <v>11.598746081504702</v>
      </c>
      <c r="BA66" s="102">
        <f t="shared" si="42"/>
        <v>3.3358042994810972</v>
      </c>
      <c r="BB66" s="142"/>
      <c r="BC66" s="102">
        <f t="shared" si="51"/>
        <v>1.1494252873563218</v>
      </c>
      <c r="BD66" s="102">
        <f t="shared" si="43"/>
        <v>2.109704641350211</v>
      </c>
      <c r="BE66" s="102">
        <f t="shared" si="44"/>
        <v>0.35087719298245612</v>
      </c>
    </row>
    <row r="67" spans="1:57" ht="15" customHeight="1" x14ac:dyDescent="0.2">
      <c r="A67" s="107" t="s">
        <v>85</v>
      </c>
      <c r="B67" s="261">
        <v>563</v>
      </c>
      <c r="C67" s="261">
        <v>355</v>
      </c>
      <c r="D67" s="261">
        <v>208</v>
      </c>
      <c r="E67" s="261"/>
      <c r="F67" s="261">
        <v>152</v>
      </c>
      <c r="G67" s="261">
        <v>89</v>
      </c>
      <c r="H67" s="261">
        <v>63</v>
      </c>
      <c r="I67" s="261"/>
      <c r="J67" s="261">
        <v>174</v>
      </c>
      <c r="K67" s="261">
        <v>114</v>
      </c>
      <c r="L67" s="261">
        <v>60</v>
      </c>
      <c r="M67" s="261"/>
      <c r="N67" s="261">
        <v>66</v>
      </c>
      <c r="O67" s="261">
        <v>45</v>
      </c>
      <c r="P67" s="261">
        <v>21</v>
      </c>
      <c r="Q67" s="261"/>
      <c r="R67" s="261">
        <v>133</v>
      </c>
      <c r="S67" s="261">
        <v>83</v>
      </c>
      <c r="T67" s="261">
        <v>50</v>
      </c>
      <c r="U67" s="261"/>
      <c r="V67" s="261">
        <v>35</v>
      </c>
      <c r="W67" s="261">
        <v>22</v>
      </c>
      <c r="X67" s="261">
        <v>13</v>
      </c>
      <c r="Y67" s="261"/>
      <c r="Z67" s="261">
        <v>3</v>
      </c>
      <c r="AA67" s="261">
        <v>2</v>
      </c>
      <c r="AB67" s="261">
        <v>1</v>
      </c>
      <c r="AD67" s="107" t="s">
        <v>85</v>
      </c>
      <c r="AE67" s="102">
        <f t="shared" si="45"/>
        <v>19.487712011076496</v>
      </c>
      <c r="AF67" s="102">
        <f t="shared" si="32"/>
        <v>25.141643059490086</v>
      </c>
      <c r="AG67" s="102">
        <f t="shared" si="32"/>
        <v>14.082599864590387</v>
      </c>
      <c r="AH67" s="142"/>
      <c r="AI67" s="102">
        <f t="shared" si="46"/>
        <v>29.980276134122285</v>
      </c>
      <c r="AJ67" s="102">
        <f t="shared" si="33"/>
        <v>30.584192439862544</v>
      </c>
      <c r="AK67" s="102">
        <f t="shared" si="34"/>
        <v>29.166666666666668</v>
      </c>
      <c r="AL67" s="105"/>
      <c r="AM67" s="102">
        <f t="shared" si="47"/>
        <v>32.706766917293237</v>
      </c>
      <c r="AN67" s="102">
        <f t="shared" si="35"/>
        <v>43.18181818181818</v>
      </c>
      <c r="AO67" s="102">
        <f t="shared" si="36"/>
        <v>22.388059701492537</v>
      </c>
      <c r="AP67" s="105"/>
      <c r="AQ67" s="102">
        <f t="shared" si="48"/>
        <v>13.306451612903224</v>
      </c>
      <c r="AR67" s="102">
        <f t="shared" si="37"/>
        <v>19.230769230769234</v>
      </c>
      <c r="AS67" s="102">
        <f t="shared" si="38"/>
        <v>8.015267175572518</v>
      </c>
      <c r="AT67" s="105"/>
      <c r="AU67" s="102">
        <f t="shared" si="49"/>
        <v>20.652173913043477</v>
      </c>
      <c r="AV67" s="102">
        <f t="shared" si="39"/>
        <v>28.620689655172416</v>
      </c>
      <c r="AW67" s="102">
        <f t="shared" si="40"/>
        <v>14.124293785310735</v>
      </c>
      <c r="AX67" s="105"/>
      <c r="AY67" s="102">
        <f t="shared" si="50"/>
        <v>7.1721311475409832</v>
      </c>
      <c r="AZ67" s="102">
        <f t="shared" si="41"/>
        <v>10.138248847926267</v>
      </c>
      <c r="BA67" s="102">
        <f t="shared" si="42"/>
        <v>4.7970479704797047</v>
      </c>
      <c r="BB67" s="142"/>
      <c r="BC67" s="102">
        <f t="shared" si="51"/>
        <v>1.3513513513513513</v>
      </c>
      <c r="BD67" s="102">
        <f t="shared" si="43"/>
        <v>1.7241379310344827</v>
      </c>
      <c r="BE67" s="102">
        <f t="shared" si="44"/>
        <v>0.94339622641509435</v>
      </c>
    </row>
    <row r="68" spans="1:57" ht="15" customHeight="1" x14ac:dyDescent="0.2">
      <c r="A68" s="107" t="s">
        <v>86</v>
      </c>
      <c r="B68" s="261">
        <v>7165</v>
      </c>
      <c r="C68" s="261">
        <v>4217</v>
      </c>
      <c r="D68" s="261">
        <v>2948</v>
      </c>
      <c r="E68" s="261"/>
      <c r="F68" s="261">
        <v>2428</v>
      </c>
      <c r="G68" s="261">
        <v>1366</v>
      </c>
      <c r="H68" s="261">
        <v>1062</v>
      </c>
      <c r="I68" s="261"/>
      <c r="J68" s="261">
        <v>1814</v>
      </c>
      <c r="K68" s="261">
        <v>1075</v>
      </c>
      <c r="L68" s="261">
        <v>739</v>
      </c>
      <c r="M68" s="261"/>
      <c r="N68" s="261">
        <v>1276</v>
      </c>
      <c r="O68" s="261">
        <v>767</v>
      </c>
      <c r="P68" s="261">
        <v>509</v>
      </c>
      <c r="Q68" s="261"/>
      <c r="R68" s="261">
        <v>1245</v>
      </c>
      <c r="S68" s="261">
        <v>745</v>
      </c>
      <c r="T68" s="261">
        <v>500</v>
      </c>
      <c r="U68" s="261"/>
      <c r="V68" s="261">
        <v>394</v>
      </c>
      <c r="W68" s="261">
        <v>259</v>
      </c>
      <c r="X68" s="261">
        <v>135</v>
      </c>
      <c r="Y68" s="261"/>
      <c r="Z68" s="261">
        <v>8</v>
      </c>
      <c r="AA68" s="261">
        <v>5</v>
      </c>
      <c r="AB68" s="261">
        <v>3</v>
      </c>
      <c r="AD68" s="107" t="s">
        <v>86</v>
      </c>
      <c r="AE68" s="102">
        <f t="shared" si="45"/>
        <v>20.443391919653049</v>
      </c>
      <c r="AF68" s="102">
        <f t="shared" si="32"/>
        <v>23.987485779294655</v>
      </c>
      <c r="AG68" s="102">
        <f t="shared" si="32"/>
        <v>16.876574307304786</v>
      </c>
      <c r="AH68" s="142"/>
      <c r="AI68" s="102">
        <f t="shared" si="46"/>
        <v>32.26149348923731</v>
      </c>
      <c r="AJ68" s="102">
        <f t="shared" si="33"/>
        <v>35.160875160875158</v>
      </c>
      <c r="AK68" s="102">
        <f t="shared" si="34"/>
        <v>29.167811040922825</v>
      </c>
      <c r="AL68" s="105"/>
      <c r="AM68" s="102">
        <f t="shared" si="47"/>
        <v>25.925396598542232</v>
      </c>
      <c r="AN68" s="102">
        <f t="shared" si="35"/>
        <v>30.205113796010114</v>
      </c>
      <c r="AO68" s="102">
        <f t="shared" si="36"/>
        <v>21.495055264688773</v>
      </c>
      <c r="AP68" s="105"/>
      <c r="AQ68" s="102">
        <f t="shared" si="48"/>
        <v>19.850653391412571</v>
      </c>
      <c r="AR68" s="102">
        <f t="shared" si="37"/>
        <v>23.79770400248216</v>
      </c>
      <c r="AS68" s="102">
        <f t="shared" si="38"/>
        <v>15.881435257410295</v>
      </c>
      <c r="AT68" s="105"/>
      <c r="AU68" s="102">
        <f t="shared" si="49"/>
        <v>18.033024333719581</v>
      </c>
      <c r="AV68" s="102">
        <f t="shared" si="39"/>
        <v>21.828303545268092</v>
      </c>
      <c r="AW68" s="102">
        <f t="shared" si="40"/>
        <v>14.322543683758235</v>
      </c>
      <c r="AX68" s="105"/>
      <c r="AY68" s="102">
        <f t="shared" si="50"/>
        <v>7.0659971305595413</v>
      </c>
      <c r="AZ68" s="102">
        <f t="shared" si="41"/>
        <v>9.5080763582966235</v>
      </c>
      <c r="BA68" s="102">
        <f t="shared" si="42"/>
        <v>4.7335203366058902</v>
      </c>
      <c r="BB68" s="142"/>
      <c r="BC68" s="102">
        <f t="shared" si="51"/>
        <v>0.49474335188620905</v>
      </c>
      <c r="BD68" s="102">
        <f t="shared" si="43"/>
        <v>0.64432989690721643</v>
      </c>
      <c r="BE68" s="102">
        <f t="shared" si="44"/>
        <v>0.356718192627824</v>
      </c>
    </row>
    <row r="69" spans="1:57" ht="15" customHeight="1" x14ac:dyDescent="0.2">
      <c r="A69" s="107" t="s">
        <v>87</v>
      </c>
      <c r="B69" s="261">
        <v>3134</v>
      </c>
      <c r="C69" s="261">
        <v>1876</v>
      </c>
      <c r="D69" s="261">
        <v>1258</v>
      </c>
      <c r="E69" s="261"/>
      <c r="F69" s="261">
        <v>966</v>
      </c>
      <c r="G69" s="261">
        <v>527</v>
      </c>
      <c r="H69" s="261">
        <v>439</v>
      </c>
      <c r="I69" s="261"/>
      <c r="J69" s="261">
        <v>760</v>
      </c>
      <c r="K69" s="261">
        <v>452</v>
      </c>
      <c r="L69" s="261">
        <v>308</v>
      </c>
      <c r="M69" s="261"/>
      <c r="N69" s="261">
        <v>564</v>
      </c>
      <c r="O69" s="261">
        <v>356</v>
      </c>
      <c r="P69" s="261">
        <v>208</v>
      </c>
      <c r="Q69" s="261"/>
      <c r="R69" s="261">
        <v>510</v>
      </c>
      <c r="S69" s="261">
        <v>349</v>
      </c>
      <c r="T69" s="261">
        <v>161</v>
      </c>
      <c r="U69" s="261"/>
      <c r="V69" s="261">
        <v>326</v>
      </c>
      <c r="W69" s="261">
        <v>186</v>
      </c>
      <c r="X69" s="261">
        <v>140</v>
      </c>
      <c r="Y69" s="261"/>
      <c r="Z69" s="261">
        <v>8</v>
      </c>
      <c r="AA69" s="261">
        <v>6</v>
      </c>
      <c r="AB69" s="261">
        <v>2</v>
      </c>
      <c r="AD69" s="107" t="s">
        <v>87</v>
      </c>
      <c r="AE69" s="102">
        <f t="shared" si="45"/>
        <v>19.236435060152221</v>
      </c>
      <c r="AF69" s="102">
        <f t="shared" si="32"/>
        <v>22.956436612824277</v>
      </c>
      <c r="AG69" s="102">
        <f t="shared" si="32"/>
        <v>15.492610837438422</v>
      </c>
      <c r="AH69" s="142"/>
      <c r="AI69" s="102">
        <f t="shared" si="46"/>
        <v>28.86166716462504</v>
      </c>
      <c r="AJ69" s="102">
        <f t="shared" si="33"/>
        <v>30.165998855180309</v>
      </c>
      <c r="AK69" s="102">
        <f t="shared" si="34"/>
        <v>27.437499999999996</v>
      </c>
      <c r="AL69" s="105"/>
      <c r="AM69" s="102">
        <f t="shared" si="47"/>
        <v>23.690773067331673</v>
      </c>
      <c r="AN69" s="102">
        <f t="shared" si="35"/>
        <v>27.560975609756099</v>
      </c>
      <c r="AO69" s="102">
        <f t="shared" si="36"/>
        <v>19.642857142857142</v>
      </c>
      <c r="AP69" s="105"/>
      <c r="AQ69" s="102">
        <f t="shared" si="48"/>
        <v>18.663136995367307</v>
      </c>
      <c r="AR69" s="102">
        <f t="shared" si="37"/>
        <v>23.313686967910936</v>
      </c>
      <c r="AS69" s="102">
        <f t="shared" si="38"/>
        <v>13.913043478260869</v>
      </c>
      <c r="AT69" s="105"/>
      <c r="AU69" s="102">
        <f t="shared" si="49"/>
        <v>15.306122448979592</v>
      </c>
      <c r="AV69" s="102">
        <f t="shared" si="39"/>
        <v>21.650124069478906</v>
      </c>
      <c r="AW69" s="102">
        <f t="shared" si="40"/>
        <v>9.3604651162790695</v>
      </c>
      <c r="AX69" s="105"/>
      <c r="AY69" s="102">
        <f t="shared" si="50"/>
        <v>11.59729633582355</v>
      </c>
      <c r="AZ69" s="102">
        <f t="shared" si="41"/>
        <v>13.468501086169443</v>
      </c>
      <c r="BA69" s="102">
        <f t="shared" si="42"/>
        <v>9.79020979020979</v>
      </c>
      <c r="BB69" s="142"/>
      <c r="BC69" s="102">
        <f t="shared" si="51"/>
        <v>1.3986013986013985</v>
      </c>
      <c r="BD69" s="102">
        <f t="shared" si="43"/>
        <v>2.2641509433962264</v>
      </c>
      <c r="BE69" s="102">
        <f t="shared" si="44"/>
        <v>0.65146579804560267</v>
      </c>
    </row>
    <row r="70" spans="1:57" ht="15" customHeight="1" x14ac:dyDescent="0.2">
      <c r="A70" s="107" t="s">
        <v>88</v>
      </c>
      <c r="B70" s="261">
        <v>3488</v>
      </c>
      <c r="C70" s="261">
        <v>2113</v>
      </c>
      <c r="D70" s="261">
        <v>1375</v>
      </c>
      <c r="E70" s="261"/>
      <c r="F70" s="261">
        <v>1042</v>
      </c>
      <c r="G70" s="261">
        <v>602</v>
      </c>
      <c r="H70" s="261">
        <v>440</v>
      </c>
      <c r="I70" s="261"/>
      <c r="J70" s="261">
        <v>955</v>
      </c>
      <c r="K70" s="261">
        <v>573</v>
      </c>
      <c r="L70" s="261">
        <v>382</v>
      </c>
      <c r="M70" s="261"/>
      <c r="N70" s="261">
        <v>456</v>
      </c>
      <c r="O70" s="261">
        <v>283</v>
      </c>
      <c r="P70" s="261">
        <v>173</v>
      </c>
      <c r="Q70" s="261"/>
      <c r="R70" s="261">
        <v>695</v>
      </c>
      <c r="S70" s="261">
        <v>439</v>
      </c>
      <c r="T70" s="261">
        <v>256</v>
      </c>
      <c r="U70" s="261"/>
      <c r="V70" s="261">
        <v>323</v>
      </c>
      <c r="W70" s="261">
        <v>202</v>
      </c>
      <c r="X70" s="261">
        <v>121</v>
      </c>
      <c r="Y70" s="261"/>
      <c r="Z70" s="261">
        <v>17</v>
      </c>
      <c r="AA70" s="261">
        <v>14</v>
      </c>
      <c r="AB70" s="261">
        <v>3</v>
      </c>
      <c r="AD70" s="107" t="s">
        <v>88</v>
      </c>
      <c r="AE70" s="102">
        <f t="shared" si="45"/>
        <v>18.088471710833375</v>
      </c>
      <c r="AF70" s="102">
        <f t="shared" si="32"/>
        <v>22.469162058698426</v>
      </c>
      <c r="AG70" s="102">
        <f t="shared" si="32"/>
        <v>13.918412794817289</v>
      </c>
      <c r="AH70" s="142"/>
      <c r="AI70" s="102">
        <f t="shared" si="46"/>
        <v>24.17633410672854</v>
      </c>
      <c r="AJ70" s="102">
        <f t="shared" si="33"/>
        <v>26.947179946284688</v>
      </c>
      <c r="AK70" s="102">
        <f t="shared" si="34"/>
        <v>21.194605009633911</v>
      </c>
      <c r="AL70" s="105"/>
      <c r="AM70" s="102">
        <f t="shared" si="47"/>
        <v>25.072197427146232</v>
      </c>
      <c r="AN70" s="102">
        <f t="shared" si="35"/>
        <v>30.285412262156449</v>
      </c>
      <c r="AO70" s="102">
        <f t="shared" si="36"/>
        <v>19.926969222743871</v>
      </c>
      <c r="AP70" s="105"/>
      <c r="AQ70" s="102">
        <f t="shared" si="48"/>
        <v>12.895927601809957</v>
      </c>
      <c r="AR70" s="102">
        <f t="shared" si="37"/>
        <v>16.227064220183486</v>
      </c>
      <c r="AS70" s="102">
        <f t="shared" si="38"/>
        <v>9.6540178571428577</v>
      </c>
      <c r="AT70" s="105"/>
      <c r="AU70" s="102">
        <f t="shared" si="49"/>
        <v>19.284128745837958</v>
      </c>
      <c r="AV70" s="102">
        <f t="shared" si="39"/>
        <v>25.317185697808537</v>
      </c>
      <c r="AW70" s="102">
        <f t="shared" si="40"/>
        <v>13.689839572192513</v>
      </c>
      <c r="AX70" s="105"/>
      <c r="AY70" s="102">
        <f t="shared" si="50"/>
        <v>11.433628318584072</v>
      </c>
      <c r="AZ70" s="102">
        <f t="shared" si="41"/>
        <v>15.805946791862285</v>
      </c>
      <c r="BA70" s="102">
        <f t="shared" si="42"/>
        <v>7.8215901745313507</v>
      </c>
      <c r="BB70" s="142"/>
      <c r="BC70" s="102">
        <f t="shared" si="51"/>
        <v>1.4178482068390326</v>
      </c>
      <c r="BD70" s="102">
        <f t="shared" si="43"/>
        <v>2.6819923371647509</v>
      </c>
      <c r="BE70" s="102">
        <f t="shared" si="44"/>
        <v>0.44313146233382572</v>
      </c>
    </row>
    <row r="71" spans="1:57" ht="15" customHeight="1" x14ac:dyDescent="0.2">
      <c r="A71" s="107" t="s">
        <v>89</v>
      </c>
      <c r="B71" s="261">
        <v>802</v>
      </c>
      <c r="C71" s="261">
        <v>466</v>
      </c>
      <c r="D71" s="261">
        <v>336</v>
      </c>
      <c r="E71" s="261"/>
      <c r="F71" s="261">
        <v>267</v>
      </c>
      <c r="G71" s="261">
        <v>145</v>
      </c>
      <c r="H71" s="261">
        <v>122</v>
      </c>
      <c r="I71" s="261"/>
      <c r="J71" s="261">
        <v>199</v>
      </c>
      <c r="K71" s="261">
        <v>121</v>
      </c>
      <c r="L71" s="261">
        <v>78</v>
      </c>
      <c r="M71" s="261"/>
      <c r="N71" s="261">
        <v>103</v>
      </c>
      <c r="O71" s="261">
        <v>62</v>
      </c>
      <c r="P71" s="261">
        <v>41</v>
      </c>
      <c r="Q71" s="261"/>
      <c r="R71" s="261">
        <v>195</v>
      </c>
      <c r="S71" s="261">
        <v>118</v>
      </c>
      <c r="T71" s="261">
        <v>77</v>
      </c>
      <c r="U71" s="261"/>
      <c r="V71" s="261">
        <v>33</v>
      </c>
      <c r="W71" s="261">
        <v>19</v>
      </c>
      <c r="X71" s="261">
        <v>14</v>
      </c>
      <c r="Y71" s="261"/>
      <c r="Z71" s="261">
        <v>5</v>
      </c>
      <c r="AA71" s="261">
        <v>1</v>
      </c>
      <c r="AB71" s="261">
        <v>4</v>
      </c>
      <c r="AD71" s="107" t="s">
        <v>89</v>
      </c>
      <c r="AE71" s="102">
        <f t="shared" si="45"/>
        <v>14.19217837550876</v>
      </c>
      <c r="AF71" s="102">
        <f t="shared" si="32"/>
        <v>17.038391224862888</v>
      </c>
      <c r="AG71" s="102">
        <f t="shared" si="32"/>
        <v>11.522633744855968</v>
      </c>
      <c r="AH71" s="142"/>
      <c r="AI71" s="102">
        <f t="shared" si="46"/>
        <v>20.810600155884647</v>
      </c>
      <c r="AJ71" s="102">
        <f t="shared" si="33"/>
        <v>21.837349397590362</v>
      </c>
      <c r="AK71" s="102">
        <f t="shared" si="34"/>
        <v>19.709208400646201</v>
      </c>
      <c r="AL71" s="105"/>
      <c r="AM71" s="102">
        <f t="shared" si="47"/>
        <v>17.037671232876711</v>
      </c>
      <c r="AN71" s="102">
        <f t="shared" si="35"/>
        <v>21.415929203539825</v>
      </c>
      <c r="AO71" s="102">
        <f t="shared" si="36"/>
        <v>12.935323383084576</v>
      </c>
      <c r="AP71" s="105"/>
      <c r="AQ71" s="102">
        <f t="shared" si="48"/>
        <v>10.05859375</v>
      </c>
      <c r="AR71" s="102">
        <f t="shared" si="37"/>
        <v>11.946050096339114</v>
      </c>
      <c r="AS71" s="102">
        <f t="shared" si="38"/>
        <v>8.1188118811881189</v>
      </c>
      <c r="AT71" s="105"/>
      <c r="AU71" s="102">
        <f t="shared" si="49"/>
        <v>17.015706806282722</v>
      </c>
      <c r="AV71" s="102">
        <f t="shared" si="39"/>
        <v>22.736030828516377</v>
      </c>
      <c r="AW71" s="102">
        <f t="shared" si="40"/>
        <v>12.280701754385964</v>
      </c>
      <c r="AX71" s="105"/>
      <c r="AY71" s="102">
        <f t="shared" si="50"/>
        <v>4.3535620052770447</v>
      </c>
      <c r="AZ71" s="102">
        <f t="shared" si="41"/>
        <v>5.3370786516853927</v>
      </c>
      <c r="BA71" s="102">
        <f t="shared" si="42"/>
        <v>3.4825870646766171</v>
      </c>
      <c r="BB71" s="142"/>
      <c r="BC71" s="102">
        <f t="shared" si="51"/>
        <v>1.8382352941176472</v>
      </c>
      <c r="BD71" s="102">
        <f t="shared" si="43"/>
        <v>0.89285714285714279</v>
      </c>
      <c r="BE71" s="102">
        <f t="shared" si="44"/>
        <v>2.5</v>
      </c>
    </row>
    <row r="72" spans="1:57" ht="15" customHeight="1" x14ac:dyDescent="0.2">
      <c r="A72" s="153" t="s">
        <v>90</v>
      </c>
      <c r="B72" s="261">
        <v>6796</v>
      </c>
      <c r="C72" s="261">
        <v>3966</v>
      </c>
      <c r="D72" s="261">
        <v>2830</v>
      </c>
      <c r="E72" s="261"/>
      <c r="F72" s="261">
        <v>2139</v>
      </c>
      <c r="G72" s="261">
        <v>1228</v>
      </c>
      <c r="H72" s="261">
        <v>911</v>
      </c>
      <c r="I72" s="261"/>
      <c r="J72" s="261">
        <v>1704</v>
      </c>
      <c r="K72" s="261">
        <v>1011</v>
      </c>
      <c r="L72" s="261">
        <v>693</v>
      </c>
      <c r="M72" s="261"/>
      <c r="N72" s="261">
        <v>1078</v>
      </c>
      <c r="O72" s="261">
        <v>624</v>
      </c>
      <c r="P72" s="261">
        <v>454</v>
      </c>
      <c r="Q72" s="261"/>
      <c r="R72" s="261">
        <v>1481</v>
      </c>
      <c r="S72" s="261">
        <v>861</v>
      </c>
      <c r="T72" s="261">
        <v>620</v>
      </c>
      <c r="U72" s="261"/>
      <c r="V72" s="261">
        <v>352</v>
      </c>
      <c r="W72" s="261">
        <v>216</v>
      </c>
      <c r="X72" s="261">
        <v>136</v>
      </c>
      <c r="Y72" s="261"/>
      <c r="Z72" s="261">
        <v>42</v>
      </c>
      <c r="AA72" s="261">
        <v>26</v>
      </c>
      <c r="AB72" s="261">
        <v>16</v>
      </c>
      <c r="AD72" s="153" t="s">
        <v>90</v>
      </c>
      <c r="AE72" s="102">
        <f t="shared" si="45"/>
        <v>20.645866877297443</v>
      </c>
      <c r="AF72" s="102">
        <f t="shared" si="32"/>
        <v>23.957955781080102</v>
      </c>
      <c r="AG72" s="102">
        <f t="shared" si="32"/>
        <v>17.295117032329035</v>
      </c>
      <c r="AH72" s="142"/>
      <c r="AI72" s="102">
        <f t="shared" si="46"/>
        <v>30.697474167623422</v>
      </c>
      <c r="AJ72" s="102">
        <f t="shared" si="33"/>
        <v>33.378635498776845</v>
      </c>
      <c r="AK72" s="102">
        <f t="shared" si="34"/>
        <v>27.698388567953785</v>
      </c>
      <c r="AL72" s="105"/>
      <c r="AM72" s="102">
        <f t="shared" si="47"/>
        <v>26.750392464678178</v>
      </c>
      <c r="AN72" s="102">
        <f t="shared" si="35"/>
        <v>30.841976815131179</v>
      </c>
      <c r="AO72" s="102">
        <f t="shared" si="36"/>
        <v>22.412677878395858</v>
      </c>
      <c r="AP72" s="105"/>
      <c r="AQ72" s="102">
        <f t="shared" si="48"/>
        <v>17.460317460317459</v>
      </c>
      <c r="AR72" s="102">
        <f t="shared" si="37"/>
        <v>19.847328244274809</v>
      </c>
      <c r="AS72" s="102">
        <f t="shared" si="38"/>
        <v>14.983498349834983</v>
      </c>
      <c r="AT72" s="105"/>
      <c r="AU72" s="102">
        <f t="shared" si="49"/>
        <v>22.137518684603886</v>
      </c>
      <c r="AV72" s="102">
        <f t="shared" si="39"/>
        <v>26.508620689655171</v>
      </c>
      <c r="AW72" s="102">
        <f t="shared" si="40"/>
        <v>18.012783265543288</v>
      </c>
      <c r="AX72" s="105"/>
      <c r="AY72" s="102">
        <f t="shared" si="50"/>
        <v>6.7783554785287885</v>
      </c>
      <c r="AZ72" s="102">
        <f t="shared" si="41"/>
        <v>8.7167070217917662</v>
      </c>
      <c r="BA72" s="102">
        <f t="shared" si="42"/>
        <v>5.0092081031307547</v>
      </c>
      <c r="BB72" s="142"/>
      <c r="BC72" s="102">
        <f t="shared" si="51"/>
        <v>2.759526938239159</v>
      </c>
      <c r="BD72" s="102">
        <f t="shared" si="43"/>
        <v>3.5763411279229711</v>
      </c>
      <c r="BE72" s="102">
        <f t="shared" si="44"/>
        <v>2.0125786163522013</v>
      </c>
    </row>
    <row r="73" spans="1:57" ht="15" customHeight="1" x14ac:dyDescent="0.2">
      <c r="A73" s="107" t="s">
        <v>91</v>
      </c>
      <c r="B73" s="261">
        <v>953</v>
      </c>
      <c r="C73" s="261">
        <v>566</v>
      </c>
      <c r="D73" s="261">
        <v>387</v>
      </c>
      <c r="E73" s="261"/>
      <c r="F73" s="261">
        <v>290</v>
      </c>
      <c r="G73" s="261">
        <v>153</v>
      </c>
      <c r="H73" s="261">
        <v>137</v>
      </c>
      <c r="I73" s="261"/>
      <c r="J73" s="261">
        <v>237</v>
      </c>
      <c r="K73" s="261">
        <v>147</v>
      </c>
      <c r="L73" s="261">
        <v>90</v>
      </c>
      <c r="M73" s="261"/>
      <c r="N73" s="261">
        <v>124</v>
      </c>
      <c r="O73" s="261">
        <v>79</v>
      </c>
      <c r="P73" s="261">
        <v>45</v>
      </c>
      <c r="Q73" s="261"/>
      <c r="R73" s="261">
        <v>233</v>
      </c>
      <c r="S73" s="261">
        <v>140</v>
      </c>
      <c r="T73" s="261">
        <v>93</v>
      </c>
      <c r="U73" s="261"/>
      <c r="V73" s="261">
        <v>68</v>
      </c>
      <c r="W73" s="261">
        <v>46</v>
      </c>
      <c r="X73" s="261">
        <v>22</v>
      </c>
      <c r="Y73" s="261"/>
      <c r="Z73" s="261">
        <v>1</v>
      </c>
      <c r="AA73" s="261">
        <v>1</v>
      </c>
      <c r="AB73" s="261">
        <v>0</v>
      </c>
      <c r="AD73" s="107" t="s">
        <v>91</v>
      </c>
      <c r="AE73" s="102">
        <f t="shared" si="45"/>
        <v>12.774798927613942</v>
      </c>
      <c r="AF73" s="102">
        <f t="shared" si="32"/>
        <v>15.198711063372716</v>
      </c>
      <c r="AG73" s="102">
        <f t="shared" si="32"/>
        <v>10.358672376873661</v>
      </c>
      <c r="AH73" s="142"/>
      <c r="AI73" s="102">
        <f t="shared" si="46"/>
        <v>17.813267813267814</v>
      </c>
      <c r="AJ73" s="102">
        <f t="shared" si="33"/>
        <v>19.196988707653702</v>
      </c>
      <c r="AK73" s="102">
        <f t="shared" si="34"/>
        <v>16.48616125150421</v>
      </c>
      <c r="AL73" s="105"/>
      <c r="AM73" s="102">
        <f t="shared" si="47"/>
        <v>15.92741935483871</v>
      </c>
      <c r="AN73" s="102">
        <f t="shared" si="35"/>
        <v>18.846153846153847</v>
      </c>
      <c r="AO73" s="102">
        <f t="shared" si="36"/>
        <v>12.711864406779661</v>
      </c>
      <c r="AP73" s="105"/>
      <c r="AQ73" s="102">
        <f t="shared" si="48"/>
        <v>8.5164835164835164</v>
      </c>
      <c r="AR73" s="102">
        <f t="shared" si="37"/>
        <v>10.435931307793924</v>
      </c>
      <c r="AS73" s="102">
        <f t="shared" si="38"/>
        <v>6.4377682403433472</v>
      </c>
      <c r="AT73" s="105"/>
      <c r="AU73" s="102">
        <f t="shared" si="49"/>
        <v>15.278688524590164</v>
      </c>
      <c r="AV73" s="102">
        <f t="shared" si="39"/>
        <v>18.617021276595743</v>
      </c>
      <c r="AW73" s="102">
        <f t="shared" si="40"/>
        <v>12.03104786545925</v>
      </c>
      <c r="AX73" s="105"/>
      <c r="AY73" s="102">
        <f t="shared" si="50"/>
        <v>5.6666666666666661</v>
      </c>
      <c r="AZ73" s="102">
        <f t="shared" si="41"/>
        <v>8</v>
      </c>
      <c r="BA73" s="102">
        <f t="shared" si="42"/>
        <v>3.52</v>
      </c>
      <c r="BB73" s="142"/>
      <c r="BC73" s="102">
        <f t="shared" si="51"/>
        <v>0.61349693251533743</v>
      </c>
      <c r="BD73" s="102">
        <f t="shared" si="43"/>
        <v>1.5873015873015872</v>
      </c>
      <c r="BE73" s="102">
        <f t="shared" si="44"/>
        <v>0</v>
      </c>
    </row>
    <row r="74" spans="1:57" ht="15" customHeight="1" x14ac:dyDescent="0.2">
      <c r="A74" s="107" t="s">
        <v>92</v>
      </c>
      <c r="B74" s="261">
        <v>4774</v>
      </c>
      <c r="C74" s="261">
        <v>2775</v>
      </c>
      <c r="D74" s="261">
        <v>1999</v>
      </c>
      <c r="E74" s="261"/>
      <c r="F74" s="261">
        <v>1344</v>
      </c>
      <c r="G74" s="261">
        <v>780</v>
      </c>
      <c r="H74" s="261">
        <v>564</v>
      </c>
      <c r="I74" s="261"/>
      <c r="J74" s="261">
        <v>1240</v>
      </c>
      <c r="K74" s="261">
        <v>716</v>
      </c>
      <c r="L74" s="261">
        <v>524</v>
      </c>
      <c r="M74" s="261"/>
      <c r="N74" s="261">
        <v>996</v>
      </c>
      <c r="O74" s="261">
        <v>586</v>
      </c>
      <c r="P74" s="261">
        <v>410</v>
      </c>
      <c r="Q74" s="261"/>
      <c r="R74" s="261">
        <v>926</v>
      </c>
      <c r="S74" s="261">
        <v>535</v>
      </c>
      <c r="T74" s="261">
        <v>391</v>
      </c>
      <c r="U74" s="261"/>
      <c r="V74" s="261">
        <v>265</v>
      </c>
      <c r="W74" s="261">
        <v>156</v>
      </c>
      <c r="X74" s="261">
        <v>109</v>
      </c>
      <c r="Y74" s="261"/>
      <c r="Z74" s="261">
        <v>3</v>
      </c>
      <c r="AA74" s="261">
        <v>2</v>
      </c>
      <c r="AB74" s="261">
        <v>1</v>
      </c>
      <c r="AD74" s="107" t="s">
        <v>92</v>
      </c>
      <c r="AE74" s="102">
        <f t="shared" si="45"/>
        <v>14.971618527926742</v>
      </c>
      <c r="AF74" s="102">
        <f t="shared" si="32"/>
        <v>17.602283539486205</v>
      </c>
      <c r="AG74" s="102">
        <f t="shared" si="32"/>
        <v>12.399206053839475</v>
      </c>
      <c r="AH74" s="142"/>
      <c r="AI74" s="102">
        <f t="shared" si="46"/>
        <v>20.990160862095891</v>
      </c>
      <c r="AJ74" s="102">
        <f t="shared" si="33"/>
        <v>23.809523809523807</v>
      </c>
      <c r="AK74" s="102">
        <f t="shared" si="34"/>
        <v>18.036456667732651</v>
      </c>
      <c r="AL74" s="105"/>
      <c r="AM74" s="102">
        <f t="shared" si="47"/>
        <v>19.723238428503262</v>
      </c>
      <c r="AN74" s="102">
        <f t="shared" si="35"/>
        <v>22.368009996875976</v>
      </c>
      <c r="AO74" s="102">
        <f t="shared" si="36"/>
        <v>16.9799092676604</v>
      </c>
      <c r="AP74" s="105"/>
      <c r="AQ74" s="102">
        <f t="shared" si="48"/>
        <v>16.184595385115372</v>
      </c>
      <c r="AR74" s="102">
        <f t="shared" si="37"/>
        <v>18.96440129449838</v>
      </c>
      <c r="AS74" s="102">
        <f t="shared" si="38"/>
        <v>13.381201044386422</v>
      </c>
      <c r="AT74" s="105"/>
      <c r="AU74" s="102">
        <f t="shared" si="49"/>
        <v>14.995951417004051</v>
      </c>
      <c r="AV74" s="102">
        <f t="shared" si="39"/>
        <v>17.886994316282177</v>
      </c>
      <c r="AW74" s="102">
        <f t="shared" si="40"/>
        <v>12.280150753768844</v>
      </c>
      <c r="AX74" s="105"/>
      <c r="AY74" s="102">
        <f t="shared" si="50"/>
        <v>4.8847926267281103</v>
      </c>
      <c r="AZ74" s="102">
        <f t="shared" si="41"/>
        <v>6.1855670103092786</v>
      </c>
      <c r="BA74" s="102">
        <f t="shared" si="42"/>
        <v>3.7547364795039617</v>
      </c>
      <c r="BB74" s="142"/>
      <c r="BC74" s="102">
        <f t="shared" si="51"/>
        <v>0.20790020790020791</v>
      </c>
      <c r="BD74" s="102">
        <f t="shared" si="43"/>
        <v>0.29197080291970801</v>
      </c>
      <c r="BE74" s="102">
        <f t="shared" si="44"/>
        <v>0.13192612137203166</v>
      </c>
    </row>
    <row r="75" spans="1:57" ht="15" customHeight="1" x14ac:dyDescent="0.2">
      <c r="A75" s="107" t="s">
        <v>93</v>
      </c>
      <c r="B75" s="261">
        <v>1487</v>
      </c>
      <c r="C75" s="261">
        <v>880</v>
      </c>
      <c r="D75" s="261">
        <v>607</v>
      </c>
      <c r="E75" s="261"/>
      <c r="F75" s="261">
        <v>446</v>
      </c>
      <c r="G75" s="261">
        <v>241</v>
      </c>
      <c r="H75" s="261">
        <v>205</v>
      </c>
      <c r="I75" s="261"/>
      <c r="J75" s="261">
        <v>360</v>
      </c>
      <c r="K75" s="261">
        <v>225</v>
      </c>
      <c r="L75" s="261">
        <v>135</v>
      </c>
      <c r="M75" s="261"/>
      <c r="N75" s="261">
        <v>245</v>
      </c>
      <c r="O75" s="261">
        <v>147</v>
      </c>
      <c r="P75" s="261">
        <v>98</v>
      </c>
      <c r="Q75" s="261"/>
      <c r="R75" s="261">
        <v>339</v>
      </c>
      <c r="S75" s="261">
        <v>205</v>
      </c>
      <c r="T75" s="261">
        <v>134</v>
      </c>
      <c r="U75" s="261"/>
      <c r="V75" s="261">
        <v>89</v>
      </c>
      <c r="W75" s="261">
        <v>59</v>
      </c>
      <c r="X75" s="261">
        <v>30</v>
      </c>
      <c r="Y75" s="261"/>
      <c r="Z75" s="261">
        <v>8</v>
      </c>
      <c r="AA75" s="261">
        <v>3</v>
      </c>
      <c r="AB75" s="261">
        <v>5</v>
      </c>
      <c r="AD75" s="107" t="s">
        <v>93</v>
      </c>
      <c r="AE75" s="102">
        <f t="shared" si="45"/>
        <v>22.029629629629628</v>
      </c>
      <c r="AF75" s="102">
        <f t="shared" si="32"/>
        <v>26.682838083687084</v>
      </c>
      <c r="AG75" s="102">
        <f t="shared" si="32"/>
        <v>17.584009269988414</v>
      </c>
      <c r="AH75" s="142"/>
      <c r="AI75" s="102">
        <f t="shared" si="46"/>
        <v>29.753168779186122</v>
      </c>
      <c r="AJ75" s="102">
        <f t="shared" si="33"/>
        <v>32.700135685210313</v>
      </c>
      <c r="AK75" s="102">
        <f t="shared" si="34"/>
        <v>26.902887139107612</v>
      </c>
      <c r="AL75" s="105"/>
      <c r="AM75" s="102">
        <f t="shared" si="47"/>
        <v>26.335040234089245</v>
      </c>
      <c r="AN75" s="102">
        <f t="shared" si="35"/>
        <v>32.097004279600569</v>
      </c>
      <c r="AO75" s="102">
        <f t="shared" si="36"/>
        <v>20.27027027027027</v>
      </c>
      <c r="AP75" s="105"/>
      <c r="AQ75" s="102">
        <f t="shared" si="48"/>
        <v>18.788343558282207</v>
      </c>
      <c r="AR75" s="102">
        <f t="shared" si="37"/>
        <v>23.040752351097179</v>
      </c>
      <c r="AS75" s="102">
        <f t="shared" si="38"/>
        <v>14.714714714714713</v>
      </c>
      <c r="AT75" s="105"/>
      <c r="AU75" s="102">
        <f t="shared" si="49"/>
        <v>24.583031182015954</v>
      </c>
      <c r="AV75" s="102">
        <f t="shared" si="39"/>
        <v>30.191458026509572</v>
      </c>
      <c r="AW75" s="102">
        <f t="shared" si="40"/>
        <v>19.142857142857142</v>
      </c>
      <c r="AX75" s="105"/>
      <c r="AY75" s="102">
        <f t="shared" si="50"/>
        <v>8.3568075117370899</v>
      </c>
      <c r="AZ75" s="102">
        <f t="shared" si="41"/>
        <v>12.090163934426229</v>
      </c>
      <c r="BA75" s="102">
        <f t="shared" si="42"/>
        <v>5.1993067590987865</v>
      </c>
      <c r="BB75" s="142"/>
      <c r="BC75" s="102">
        <f t="shared" si="51"/>
        <v>5.8823529411764701</v>
      </c>
      <c r="BD75" s="102">
        <f t="shared" si="43"/>
        <v>5.4545454545454541</v>
      </c>
      <c r="BE75" s="102">
        <f t="shared" si="44"/>
        <v>6.1728395061728394</v>
      </c>
    </row>
    <row r="76" spans="1:57" ht="15" customHeight="1" x14ac:dyDescent="0.2">
      <c r="A76" s="107" t="s">
        <v>94</v>
      </c>
      <c r="B76" s="261">
        <v>1908</v>
      </c>
      <c r="C76" s="261">
        <v>1091</v>
      </c>
      <c r="D76" s="261">
        <v>817</v>
      </c>
      <c r="E76" s="261"/>
      <c r="F76" s="261">
        <v>503</v>
      </c>
      <c r="G76" s="261">
        <v>278</v>
      </c>
      <c r="H76" s="261">
        <v>225</v>
      </c>
      <c r="I76" s="261"/>
      <c r="J76" s="261">
        <v>532</v>
      </c>
      <c r="K76" s="261">
        <v>303</v>
      </c>
      <c r="L76" s="261">
        <v>229</v>
      </c>
      <c r="M76" s="261"/>
      <c r="N76" s="261">
        <v>291</v>
      </c>
      <c r="O76" s="261">
        <v>169</v>
      </c>
      <c r="P76" s="261">
        <v>122</v>
      </c>
      <c r="Q76" s="261"/>
      <c r="R76" s="261">
        <v>430</v>
      </c>
      <c r="S76" s="261">
        <v>248</v>
      </c>
      <c r="T76" s="261">
        <v>182</v>
      </c>
      <c r="U76" s="261"/>
      <c r="V76" s="261">
        <v>146</v>
      </c>
      <c r="W76" s="261">
        <v>91</v>
      </c>
      <c r="X76" s="261">
        <v>55</v>
      </c>
      <c r="Y76" s="261"/>
      <c r="Z76" s="261">
        <v>6</v>
      </c>
      <c r="AA76" s="261">
        <v>2</v>
      </c>
      <c r="AB76" s="261">
        <v>4</v>
      </c>
      <c r="AD76" s="107" t="s">
        <v>94</v>
      </c>
      <c r="AE76" s="102">
        <f t="shared" si="45"/>
        <v>16.795774647887324</v>
      </c>
      <c r="AF76" s="102">
        <f t="shared" si="32"/>
        <v>19.978026002563634</v>
      </c>
      <c r="AG76" s="102">
        <f t="shared" si="32"/>
        <v>13.849805051703679</v>
      </c>
      <c r="AH76" s="142"/>
      <c r="AI76" s="102">
        <f t="shared" si="46"/>
        <v>19.14731633041492</v>
      </c>
      <c r="AJ76" s="102">
        <f t="shared" si="33"/>
        <v>21.09256449165402</v>
      </c>
      <c r="AK76" s="102">
        <f t="shared" si="34"/>
        <v>17.188693659281896</v>
      </c>
      <c r="AL76" s="105"/>
      <c r="AM76" s="102">
        <f t="shared" si="47"/>
        <v>23.739402052655066</v>
      </c>
      <c r="AN76" s="102">
        <f t="shared" si="35"/>
        <v>27.570518653321201</v>
      </c>
      <c r="AO76" s="102">
        <f t="shared" si="36"/>
        <v>20.052539404553414</v>
      </c>
      <c r="AP76" s="105"/>
      <c r="AQ76" s="102">
        <f t="shared" si="48"/>
        <v>13.930110100526569</v>
      </c>
      <c r="AR76" s="102">
        <f t="shared" si="37"/>
        <v>17.244897959183675</v>
      </c>
      <c r="AS76" s="102">
        <f t="shared" si="38"/>
        <v>11.000901713255185</v>
      </c>
      <c r="AT76" s="105"/>
      <c r="AU76" s="102">
        <f t="shared" si="49"/>
        <v>18.036912751677853</v>
      </c>
      <c r="AV76" s="102">
        <f t="shared" si="39"/>
        <v>22.182468694096602</v>
      </c>
      <c r="AW76" s="102">
        <f t="shared" si="40"/>
        <v>14.375987361769353</v>
      </c>
      <c r="AX76" s="105"/>
      <c r="AY76" s="102">
        <f t="shared" si="50"/>
        <v>8.2907438955139128</v>
      </c>
      <c r="AZ76" s="102">
        <f t="shared" si="41"/>
        <v>11.138310893512852</v>
      </c>
      <c r="BA76" s="102">
        <f t="shared" si="42"/>
        <v>5.8262711864406773</v>
      </c>
      <c r="BB76" s="142"/>
      <c r="BC76" s="102">
        <f t="shared" si="51"/>
        <v>2.3255813953488373</v>
      </c>
      <c r="BD76" s="102">
        <f t="shared" si="43"/>
        <v>1.5503875968992249</v>
      </c>
      <c r="BE76" s="102">
        <f t="shared" si="44"/>
        <v>3.1007751937984498</v>
      </c>
    </row>
    <row r="77" spans="1:57" ht="15" customHeight="1" x14ac:dyDescent="0.2">
      <c r="A77" s="107" t="s">
        <v>95</v>
      </c>
      <c r="B77" s="261">
        <v>881</v>
      </c>
      <c r="C77" s="261">
        <v>539</v>
      </c>
      <c r="D77" s="261">
        <v>342</v>
      </c>
      <c r="E77" s="261"/>
      <c r="F77" s="261">
        <v>141</v>
      </c>
      <c r="G77" s="261">
        <v>86</v>
      </c>
      <c r="H77" s="261">
        <v>55</v>
      </c>
      <c r="I77" s="261"/>
      <c r="J77" s="261">
        <v>175</v>
      </c>
      <c r="K77" s="261">
        <v>102</v>
      </c>
      <c r="L77" s="261">
        <v>73</v>
      </c>
      <c r="M77" s="261"/>
      <c r="N77" s="261">
        <v>186</v>
      </c>
      <c r="O77" s="261">
        <v>107</v>
      </c>
      <c r="P77" s="261">
        <v>79</v>
      </c>
      <c r="Q77" s="261"/>
      <c r="R77" s="261">
        <v>253</v>
      </c>
      <c r="S77" s="261">
        <v>169</v>
      </c>
      <c r="T77" s="261">
        <v>84</v>
      </c>
      <c r="U77" s="261"/>
      <c r="V77" s="261">
        <v>106</v>
      </c>
      <c r="W77" s="261">
        <v>63</v>
      </c>
      <c r="X77" s="261">
        <v>43</v>
      </c>
      <c r="Y77" s="261"/>
      <c r="Z77" s="261">
        <v>20</v>
      </c>
      <c r="AA77" s="261">
        <v>12</v>
      </c>
      <c r="AB77" s="261">
        <v>8</v>
      </c>
      <c r="AD77" s="107" t="s">
        <v>95</v>
      </c>
      <c r="AE77" s="102">
        <f t="shared" si="45"/>
        <v>13.143368640907058</v>
      </c>
      <c r="AF77" s="102">
        <f t="shared" ref="AF77:AF87" si="52">+C77/(C77+C33)*100</f>
        <v>16.293833131801694</v>
      </c>
      <c r="AG77" s="102">
        <f t="shared" ref="AG77:AG87" si="53">+D77/(D77+D33)*100</f>
        <v>10.073637702503682</v>
      </c>
      <c r="AH77" s="142"/>
      <c r="AI77" s="102">
        <f t="shared" si="46"/>
        <v>11.949152542372882</v>
      </c>
      <c r="AJ77" s="102">
        <f t="shared" si="33"/>
        <v>13.938411669367909</v>
      </c>
      <c r="AK77" s="102">
        <f t="shared" si="34"/>
        <v>9.769094138543517</v>
      </c>
      <c r="AL77" s="105"/>
      <c r="AM77" s="102">
        <f t="shared" si="47"/>
        <v>15.270506108202445</v>
      </c>
      <c r="AN77" s="102">
        <f t="shared" si="35"/>
        <v>17.288135593220339</v>
      </c>
      <c r="AO77" s="102">
        <f t="shared" si="36"/>
        <v>13.129496402877697</v>
      </c>
      <c r="AP77" s="105"/>
      <c r="AQ77" s="102">
        <f t="shared" si="48"/>
        <v>17.366946778711483</v>
      </c>
      <c r="AR77" s="102">
        <f t="shared" si="37"/>
        <v>19.489981785063755</v>
      </c>
      <c r="AS77" s="102">
        <f t="shared" si="38"/>
        <v>15.134099616858238</v>
      </c>
      <c r="AT77" s="105"/>
      <c r="AU77" s="102">
        <f t="shared" si="49"/>
        <v>16.799468791500662</v>
      </c>
      <c r="AV77" s="102">
        <f t="shared" si="39"/>
        <v>23.407202216066484</v>
      </c>
      <c r="AW77" s="102">
        <f t="shared" si="40"/>
        <v>10.714285714285714</v>
      </c>
      <c r="AX77" s="105"/>
      <c r="AY77" s="102">
        <f t="shared" si="50"/>
        <v>8.6248982912937358</v>
      </c>
      <c r="AZ77" s="102">
        <f t="shared" si="41"/>
        <v>11.130742049469964</v>
      </c>
      <c r="BA77" s="102">
        <f t="shared" si="42"/>
        <v>6.4856711915535454</v>
      </c>
      <c r="BB77" s="142"/>
      <c r="BC77" s="102">
        <f t="shared" si="51"/>
        <v>3.5026269702276709</v>
      </c>
      <c r="BD77" s="102">
        <f t="shared" si="43"/>
        <v>4.5454545454545459</v>
      </c>
      <c r="BE77" s="102">
        <f t="shared" si="44"/>
        <v>2.6058631921824107</v>
      </c>
    </row>
    <row r="78" spans="1:57" ht="15" customHeight="1" x14ac:dyDescent="0.2">
      <c r="A78" s="107" t="s">
        <v>96</v>
      </c>
      <c r="B78" s="261">
        <v>849</v>
      </c>
      <c r="C78" s="261">
        <v>481</v>
      </c>
      <c r="D78" s="261">
        <v>368</v>
      </c>
      <c r="E78" s="261"/>
      <c r="F78" s="261">
        <v>232</v>
      </c>
      <c r="G78" s="261">
        <v>128</v>
      </c>
      <c r="H78" s="261">
        <v>104</v>
      </c>
      <c r="I78" s="261"/>
      <c r="J78" s="261">
        <v>170</v>
      </c>
      <c r="K78" s="261">
        <v>102</v>
      </c>
      <c r="L78" s="261">
        <v>68</v>
      </c>
      <c r="M78" s="261"/>
      <c r="N78" s="261">
        <v>136</v>
      </c>
      <c r="O78" s="261">
        <v>77</v>
      </c>
      <c r="P78" s="261">
        <v>59</v>
      </c>
      <c r="Q78" s="261"/>
      <c r="R78" s="261">
        <v>213</v>
      </c>
      <c r="S78" s="261">
        <v>122</v>
      </c>
      <c r="T78" s="261">
        <v>91</v>
      </c>
      <c r="U78" s="261"/>
      <c r="V78" s="261">
        <v>85</v>
      </c>
      <c r="W78" s="261">
        <v>51</v>
      </c>
      <c r="X78" s="261">
        <v>34</v>
      </c>
      <c r="Y78" s="261"/>
      <c r="Z78" s="261">
        <v>13</v>
      </c>
      <c r="AA78" s="261">
        <v>1</v>
      </c>
      <c r="AB78" s="261">
        <v>12</v>
      </c>
      <c r="AD78" s="107" t="s">
        <v>96</v>
      </c>
      <c r="AE78" s="102">
        <f t="shared" si="45"/>
        <v>9.4860335195530716</v>
      </c>
      <c r="AF78" s="102">
        <f t="shared" si="52"/>
        <v>11.009384298466468</v>
      </c>
      <c r="AG78" s="102">
        <f t="shared" si="53"/>
        <v>8.0331805282689359</v>
      </c>
      <c r="AH78" s="142"/>
      <c r="AI78" s="102">
        <f t="shared" si="46"/>
        <v>12.705366922234393</v>
      </c>
      <c r="AJ78" s="102">
        <f t="shared" si="33"/>
        <v>13.822894168466524</v>
      </c>
      <c r="AK78" s="102">
        <f t="shared" si="34"/>
        <v>11.555555555555555</v>
      </c>
      <c r="AL78" s="105"/>
      <c r="AM78" s="102">
        <f t="shared" si="47"/>
        <v>10.611735330836455</v>
      </c>
      <c r="AN78" s="102">
        <f t="shared" si="35"/>
        <v>12.289156626506024</v>
      </c>
      <c r="AO78" s="102">
        <f t="shared" si="36"/>
        <v>8.8082901554404138</v>
      </c>
      <c r="AP78" s="105"/>
      <c r="AQ78" s="102">
        <f t="shared" si="48"/>
        <v>9.3599449415003431</v>
      </c>
      <c r="AR78" s="102">
        <f t="shared" si="37"/>
        <v>10.754189944134078</v>
      </c>
      <c r="AS78" s="102">
        <f t="shared" si="38"/>
        <v>8.0054274084124835</v>
      </c>
      <c r="AT78" s="105"/>
      <c r="AU78" s="102">
        <f t="shared" si="49"/>
        <v>10.671342685370741</v>
      </c>
      <c r="AV78" s="102">
        <f t="shared" si="39"/>
        <v>12.774869109947645</v>
      </c>
      <c r="AW78" s="102">
        <f t="shared" si="40"/>
        <v>8.7415946205571569</v>
      </c>
      <c r="AX78" s="105"/>
      <c r="AY78" s="102">
        <f t="shared" si="50"/>
        <v>5.5374592833876219</v>
      </c>
      <c r="AZ78" s="102">
        <f t="shared" si="41"/>
        <v>7.183098591549296</v>
      </c>
      <c r="BA78" s="102">
        <f t="shared" si="42"/>
        <v>4.1212121212121211</v>
      </c>
      <c r="BB78" s="142"/>
      <c r="BC78" s="102">
        <f t="shared" si="51"/>
        <v>2.4163568773234201</v>
      </c>
      <c r="BD78" s="102">
        <f t="shared" si="43"/>
        <v>0.43103448275862066</v>
      </c>
      <c r="BE78" s="102">
        <f t="shared" si="44"/>
        <v>3.9215686274509802</v>
      </c>
    </row>
    <row r="79" spans="1:57" ht="15" customHeight="1" x14ac:dyDescent="0.2">
      <c r="A79" s="107" t="s">
        <v>97</v>
      </c>
      <c r="B79" s="261">
        <v>575</v>
      </c>
      <c r="C79" s="261">
        <v>352</v>
      </c>
      <c r="D79" s="261">
        <v>223</v>
      </c>
      <c r="E79" s="261"/>
      <c r="F79" s="261">
        <v>176</v>
      </c>
      <c r="G79" s="261">
        <v>113</v>
      </c>
      <c r="H79" s="261">
        <v>63</v>
      </c>
      <c r="I79" s="261"/>
      <c r="J79" s="261">
        <v>135</v>
      </c>
      <c r="K79" s="261">
        <v>75</v>
      </c>
      <c r="L79" s="261">
        <v>60</v>
      </c>
      <c r="M79" s="261"/>
      <c r="N79" s="261">
        <v>46</v>
      </c>
      <c r="O79" s="261">
        <v>30</v>
      </c>
      <c r="P79" s="261">
        <v>16</v>
      </c>
      <c r="Q79" s="261"/>
      <c r="R79" s="261">
        <v>180</v>
      </c>
      <c r="S79" s="261">
        <v>110</v>
      </c>
      <c r="T79" s="261">
        <v>70</v>
      </c>
      <c r="U79" s="261"/>
      <c r="V79" s="261">
        <v>35</v>
      </c>
      <c r="W79" s="261">
        <v>21</v>
      </c>
      <c r="X79" s="261">
        <v>14</v>
      </c>
      <c r="Y79" s="261"/>
      <c r="Z79" s="261">
        <v>3</v>
      </c>
      <c r="AA79" s="261">
        <v>3</v>
      </c>
      <c r="AB79" s="261">
        <v>0</v>
      </c>
      <c r="AD79" s="107" t="s">
        <v>97</v>
      </c>
      <c r="AE79" s="102">
        <f t="shared" si="45"/>
        <v>9.9549861495844869</v>
      </c>
      <c r="AF79" s="102">
        <f t="shared" si="52"/>
        <v>12.294795668878798</v>
      </c>
      <c r="AG79" s="102">
        <f t="shared" si="53"/>
        <v>7.6553381393752149</v>
      </c>
      <c r="AH79" s="142"/>
      <c r="AI79" s="102">
        <f t="shared" si="46"/>
        <v>14.715719063545151</v>
      </c>
      <c r="AJ79" s="102">
        <f t="shared" si="33"/>
        <v>17.65625</v>
      </c>
      <c r="AK79" s="102">
        <f t="shared" si="34"/>
        <v>11.330935251798561</v>
      </c>
      <c r="AL79" s="105"/>
      <c r="AM79" s="102">
        <f t="shared" si="47"/>
        <v>12.628624883068287</v>
      </c>
      <c r="AN79" s="102">
        <f t="shared" si="35"/>
        <v>13.611615245009073</v>
      </c>
      <c r="AO79" s="102">
        <f t="shared" si="36"/>
        <v>11.583011583011583</v>
      </c>
      <c r="AP79" s="105"/>
      <c r="AQ79" s="102">
        <f t="shared" si="48"/>
        <v>4.6417759838546919</v>
      </c>
      <c r="AR79" s="102">
        <f t="shared" si="37"/>
        <v>6</v>
      </c>
      <c r="AS79" s="102">
        <f t="shared" si="38"/>
        <v>3.2586558044806515</v>
      </c>
      <c r="AT79" s="105"/>
      <c r="AU79" s="102">
        <f t="shared" si="49"/>
        <v>14.195583596214512</v>
      </c>
      <c r="AV79" s="102">
        <f t="shared" si="39"/>
        <v>18.151815181518153</v>
      </c>
      <c r="AW79" s="102">
        <f t="shared" si="40"/>
        <v>10.574018126888216</v>
      </c>
      <c r="AX79" s="105"/>
      <c r="AY79" s="102">
        <f t="shared" si="50"/>
        <v>3.5714285714285712</v>
      </c>
      <c r="AZ79" s="102">
        <f t="shared" si="41"/>
        <v>4.7297297297297298</v>
      </c>
      <c r="BA79" s="102">
        <f t="shared" si="42"/>
        <v>2.6119402985074625</v>
      </c>
      <c r="BB79" s="142"/>
      <c r="BC79" s="102">
        <f t="shared" si="51"/>
        <v>1.1029411764705883</v>
      </c>
      <c r="BD79" s="102">
        <f t="shared" si="43"/>
        <v>2.459016393442623</v>
      </c>
      <c r="BE79" s="102">
        <f t="shared" si="44"/>
        <v>0</v>
      </c>
    </row>
    <row r="80" spans="1:57" ht="15" customHeight="1" x14ac:dyDescent="0.2">
      <c r="A80" s="107" t="s">
        <v>98</v>
      </c>
      <c r="B80" s="261">
        <v>1588</v>
      </c>
      <c r="C80" s="261">
        <v>910</v>
      </c>
      <c r="D80" s="261">
        <v>678</v>
      </c>
      <c r="E80" s="261"/>
      <c r="F80" s="261">
        <v>537</v>
      </c>
      <c r="G80" s="261">
        <v>302</v>
      </c>
      <c r="H80" s="261">
        <v>235</v>
      </c>
      <c r="I80" s="261"/>
      <c r="J80" s="261">
        <v>379</v>
      </c>
      <c r="K80" s="261">
        <v>219</v>
      </c>
      <c r="L80" s="261">
        <v>160</v>
      </c>
      <c r="M80" s="261"/>
      <c r="N80" s="261">
        <v>141</v>
      </c>
      <c r="O80" s="261">
        <v>89</v>
      </c>
      <c r="P80" s="261">
        <v>52</v>
      </c>
      <c r="Q80" s="261"/>
      <c r="R80" s="261">
        <v>381</v>
      </c>
      <c r="S80" s="261">
        <v>221</v>
      </c>
      <c r="T80" s="261">
        <v>160</v>
      </c>
      <c r="U80" s="261"/>
      <c r="V80" s="261">
        <v>143</v>
      </c>
      <c r="W80" s="261">
        <v>74</v>
      </c>
      <c r="X80" s="261">
        <v>69</v>
      </c>
      <c r="Y80" s="261"/>
      <c r="Z80" s="261">
        <v>7</v>
      </c>
      <c r="AA80" s="261">
        <v>5</v>
      </c>
      <c r="AB80" s="261">
        <v>2</v>
      </c>
      <c r="AD80" s="107" t="s">
        <v>98</v>
      </c>
      <c r="AE80" s="102">
        <f t="shared" si="45"/>
        <v>13.976412603414893</v>
      </c>
      <c r="AF80" s="102">
        <f t="shared" si="52"/>
        <v>15.834348355663824</v>
      </c>
      <c r="AG80" s="102">
        <f t="shared" si="53"/>
        <v>12.07479964381122</v>
      </c>
      <c r="AH80" s="142"/>
      <c r="AI80" s="102">
        <f t="shared" si="46"/>
        <v>21.723300970873787</v>
      </c>
      <c r="AJ80" s="102">
        <f t="shared" si="33"/>
        <v>23.035850495804731</v>
      </c>
      <c r="AK80" s="102">
        <f t="shared" si="34"/>
        <v>20.241171403962102</v>
      </c>
      <c r="AL80" s="105"/>
      <c r="AM80" s="102">
        <f t="shared" si="47"/>
        <v>17.211625794732061</v>
      </c>
      <c r="AN80" s="102">
        <f t="shared" si="35"/>
        <v>19.641255605381165</v>
      </c>
      <c r="AO80" s="102">
        <f t="shared" si="36"/>
        <v>14.719411223551058</v>
      </c>
      <c r="AP80" s="105"/>
      <c r="AQ80" s="102">
        <f t="shared" si="48"/>
        <v>6.6104078762306617</v>
      </c>
      <c r="AR80" s="102">
        <f t="shared" si="37"/>
        <v>8.2407407407407405</v>
      </c>
      <c r="AS80" s="102">
        <f t="shared" si="38"/>
        <v>4.9382716049382713</v>
      </c>
      <c r="AT80" s="105"/>
      <c r="AU80" s="102">
        <f t="shared" si="49"/>
        <v>15.948095437421514</v>
      </c>
      <c r="AV80" s="102">
        <f t="shared" si="39"/>
        <v>18.355481727574752</v>
      </c>
      <c r="AW80" s="102">
        <f t="shared" si="40"/>
        <v>13.502109704641349</v>
      </c>
      <c r="AX80" s="105"/>
      <c r="AY80" s="102">
        <f t="shared" si="50"/>
        <v>7.7886710239651418</v>
      </c>
      <c r="AZ80" s="102">
        <f t="shared" si="41"/>
        <v>8.3146067415730336</v>
      </c>
      <c r="BA80" s="102">
        <f t="shared" si="42"/>
        <v>7.2938689217758981</v>
      </c>
      <c r="BB80" s="142"/>
      <c r="BC80" s="102">
        <f t="shared" si="51"/>
        <v>2.1212121212121215</v>
      </c>
      <c r="BD80" s="102">
        <f t="shared" si="43"/>
        <v>3.4013605442176873</v>
      </c>
      <c r="BE80" s="102">
        <f t="shared" si="44"/>
        <v>1.0928961748633881</v>
      </c>
    </row>
    <row r="81" spans="1:57" ht="15" customHeight="1" x14ac:dyDescent="0.2">
      <c r="A81" s="107" t="s">
        <v>99</v>
      </c>
      <c r="B81" s="261">
        <v>2188</v>
      </c>
      <c r="C81" s="261">
        <v>1350</v>
      </c>
      <c r="D81" s="261">
        <v>838</v>
      </c>
      <c r="E81" s="261"/>
      <c r="F81" s="261">
        <v>613</v>
      </c>
      <c r="G81" s="261">
        <v>370</v>
      </c>
      <c r="H81" s="261">
        <v>243</v>
      </c>
      <c r="I81" s="261"/>
      <c r="J81" s="261">
        <v>582</v>
      </c>
      <c r="K81" s="261">
        <v>341</v>
      </c>
      <c r="L81" s="261">
        <v>241</v>
      </c>
      <c r="M81" s="261"/>
      <c r="N81" s="261">
        <v>322</v>
      </c>
      <c r="O81" s="261">
        <v>219</v>
      </c>
      <c r="P81" s="261">
        <v>103</v>
      </c>
      <c r="Q81" s="261"/>
      <c r="R81" s="261">
        <v>485</v>
      </c>
      <c r="S81" s="261">
        <v>299</v>
      </c>
      <c r="T81" s="261">
        <v>186</v>
      </c>
      <c r="U81" s="261"/>
      <c r="V81" s="261">
        <v>186</v>
      </c>
      <c r="W81" s="261">
        <v>121</v>
      </c>
      <c r="X81" s="261">
        <v>65</v>
      </c>
      <c r="Y81" s="261"/>
      <c r="Z81" s="261">
        <v>0</v>
      </c>
      <c r="AA81" s="261">
        <v>0</v>
      </c>
      <c r="AB81" s="261">
        <v>0</v>
      </c>
      <c r="AD81" s="107" t="s">
        <v>99</v>
      </c>
      <c r="AE81" s="102">
        <f t="shared" si="45"/>
        <v>16.092968520152986</v>
      </c>
      <c r="AF81" s="102">
        <f t="shared" si="52"/>
        <v>20.017793594306049</v>
      </c>
      <c r="AG81" s="102">
        <f t="shared" si="53"/>
        <v>12.230005837711618</v>
      </c>
      <c r="AH81" s="142"/>
      <c r="AI81" s="102">
        <f t="shared" si="46"/>
        <v>23.343488194973343</v>
      </c>
      <c r="AJ81" s="102">
        <f t="shared" si="33"/>
        <v>26.657060518731988</v>
      </c>
      <c r="AK81" s="102">
        <f t="shared" si="34"/>
        <v>19.628432956381261</v>
      </c>
      <c r="AL81" s="105"/>
      <c r="AM81" s="102">
        <f t="shared" si="47"/>
        <v>22.58440046565774</v>
      </c>
      <c r="AN81" s="102">
        <f t="shared" si="35"/>
        <v>27.04203013481364</v>
      </c>
      <c r="AO81" s="102">
        <f t="shared" si="36"/>
        <v>18.31306990881459</v>
      </c>
      <c r="AP81" s="105"/>
      <c r="AQ81" s="102">
        <f t="shared" si="48"/>
        <v>13.004846526655896</v>
      </c>
      <c r="AR81" s="102">
        <f t="shared" si="37"/>
        <v>17.176470588235293</v>
      </c>
      <c r="AS81" s="102">
        <f t="shared" si="38"/>
        <v>8.5761865112406319</v>
      </c>
      <c r="AT81" s="105"/>
      <c r="AU81" s="102">
        <f t="shared" si="49"/>
        <v>16.451831750339213</v>
      </c>
      <c r="AV81" s="102">
        <f t="shared" si="39"/>
        <v>20.749479528105482</v>
      </c>
      <c r="AW81" s="102">
        <f t="shared" si="40"/>
        <v>12.342402123424021</v>
      </c>
      <c r="AX81" s="105"/>
      <c r="AY81" s="102">
        <f t="shared" si="50"/>
        <v>7.8780177890724268</v>
      </c>
      <c r="AZ81" s="102">
        <f t="shared" si="41"/>
        <v>11.255813953488373</v>
      </c>
      <c r="BA81" s="102">
        <f t="shared" si="42"/>
        <v>5.0544323483670297</v>
      </c>
      <c r="BB81" s="142"/>
      <c r="BC81" s="102">
        <f t="shared" si="51"/>
        <v>0</v>
      </c>
      <c r="BD81" s="102">
        <f t="shared" si="43"/>
        <v>0</v>
      </c>
      <c r="BE81" s="102">
        <f t="shared" si="44"/>
        <v>0</v>
      </c>
    </row>
    <row r="82" spans="1:57" ht="15" customHeight="1" x14ac:dyDescent="0.2">
      <c r="A82" s="107" t="s">
        <v>100</v>
      </c>
      <c r="B82" s="261">
        <v>888</v>
      </c>
      <c r="C82" s="261">
        <v>517</v>
      </c>
      <c r="D82" s="261">
        <v>371</v>
      </c>
      <c r="E82" s="261"/>
      <c r="F82" s="261">
        <v>198</v>
      </c>
      <c r="G82" s="261">
        <v>102</v>
      </c>
      <c r="H82" s="261">
        <v>96</v>
      </c>
      <c r="I82" s="261"/>
      <c r="J82" s="261">
        <v>225</v>
      </c>
      <c r="K82" s="261">
        <v>137</v>
      </c>
      <c r="L82" s="261">
        <v>88</v>
      </c>
      <c r="M82" s="261"/>
      <c r="N82" s="261">
        <v>142</v>
      </c>
      <c r="O82" s="261">
        <v>93</v>
      </c>
      <c r="P82" s="261">
        <v>49</v>
      </c>
      <c r="Q82" s="261"/>
      <c r="R82" s="261">
        <v>217</v>
      </c>
      <c r="S82" s="261">
        <v>119</v>
      </c>
      <c r="T82" s="261">
        <v>98</v>
      </c>
      <c r="U82" s="261"/>
      <c r="V82" s="261">
        <v>82</v>
      </c>
      <c r="W82" s="261">
        <v>55</v>
      </c>
      <c r="X82" s="261">
        <v>27</v>
      </c>
      <c r="Y82" s="261"/>
      <c r="Z82" s="261">
        <v>24</v>
      </c>
      <c r="AA82" s="261">
        <v>11</v>
      </c>
      <c r="AB82" s="261">
        <v>13</v>
      </c>
      <c r="AD82" s="107" t="s">
        <v>100</v>
      </c>
      <c r="AE82" s="102">
        <f t="shared" si="45"/>
        <v>11.384615384615385</v>
      </c>
      <c r="AF82" s="102">
        <f t="shared" si="52"/>
        <v>13.648363252375924</v>
      </c>
      <c r="AG82" s="102">
        <f t="shared" si="53"/>
        <v>9.2472582253240265</v>
      </c>
      <c r="AH82" s="142"/>
      <c r="AI82" s="102">
        <f t="shared" si="46"/>
        <v>12.036474164133738</v>
      </c>
      <c r="AJ82" s="102">
        <f t="shared" si="33"/>
        <v>11.985898942420683</v>
      </c>
      <c r="AK82" s="102">
        <f t="shared" si="34"/>
        <v>12.090680100755668</v>
      </c>
      <c r="AL82" s="105"/>
      <c r="AM82" s="102">
        <f t="shared" si="47"/>
        <v>15.453296703296704</v>
      </c>
      <c r="AN82" s="102">
        <f t="shared" si="35"/>
        <v>18.741450068399455</v>
      </c>
      <c r="AO82" s="102">
        <f t="shared" si="36"/>
        <v>12.137931034482758</v>
      </c>
      <c r="AP82" s="105"/>
      <c r="AQ82" s="102">
        <f t="shared" si="48"/>
        <v>10.652663165791449</v>
      </c>
      <c r="AR82" s="102">
        <f t="shared" si="37"/>
        <v>14.09090909090909</v>
      </c>
      <c r="AS82" s="102">
        <f t="shared" si="38"/>
        <v>7.2808320950965832</v>
      </c>
      <c r="AT82" s="105"/>
      <c r="AU82" s="102">
        <f t="shared" si="49"/>
        <v>13.411619283065512</v>
      </c>
      <c r="AV82" s="102">
        <f t="shared" si="39"/>
        <v>15.616797900262466</v>
      </c>
      <c r="AW82" s="102">
        <f t="shared" si="40"/>
        <v>11.448598130841122</v>
      </c>
      <c r="AX82" s="105"/>
      <c r="AY82" s="102">
        <f t="shared" si="50"/>
        <v>6.6612510154346065</v>
      </c>
      <c r="AZ82" s="102">
        <f t="shared" si="41"/>
        <v>10.223048327137546</v>
      </c>
      <c r="BA82" s="102">
        <f t="shared" si="42"/>
        <v>3.8961038961038961</v>
      </c>
      <c r="BB82" s="142"/>
      <c r="BC82" s="102">
        <f t="shared" si="51"/>
        <v>4.6421663442940044</v>
      </c>
      <c r="BD82" s="102">
        <f t="shared" si="43"/>
        <v>4.4715447154471546</v>
      </c>
      <c r="BE82" s="102">
        <f t="shared" si="44"/>
        <v>4.7970479704797047</v>
      </c>
    </row>
    <row r="83" spans="1:57" ht="15" customHeight="1" x14ac:dyDescent="0.2">
      <c r="A83" s="107" t="s">
        <v>101</v>
      </c>
      <c r="B83" s="261">
        <v>1102</v>
      </c>
      <c r="C83" s="261">
        <v>717</v>
      </c>
      <c r="D83" s="261">
        <v>385</v>
      </c>
      <c r="E83" s="261"/>
      <c r="F83" s="261">
        <v>261</v>
      </c>
      <c r="G83" s="261">
        <v>154</v>
      </c>
      <c r="H83" s="261">
        <v>107</v>
      </c>
      <c r="I83" s="261"/>
      <c r="J83" s="261">
        <v>194</v>
      </c>
      <c r="K83" s="261">
        <v>141</v>
      </c>
      <c r="L83" s="261">
        <v>53</v>
      </c>
      <c r="M83" s="261"/>
      <c r="N83" s="261">
        <v>225</v>
      </c>
      <c r="O83" s="261">
        <v>132</v>
      </c>
      <c r="P83" s="261">
        <v>93</v>
      </c>
      <c r="Q83" s="261"/>
      <c r="R83" s="261">
        <v>300</v>
      </c>
      <c r="S83" s="261">
        <v>202</v>
      </c>
      <c r="T83" s="261">
        <v>98</v>
      </c>
      <c r="U83" s="261"/>
      <c r="V83" s="261">
        <v>117</v>
      </c>
      <c r="W83" s="261">
        <v>83</v>
      </c>
      <c r="X83" s="261">
        <v>34</v>
      </c>
      <c r="Y83" s="261"/>
      <c r="Z83" s="261">
        <v>5</v>
      </c>
      <c r="AA83" s="261">
        <v>5</v>
      </c>
      <c r="AB83" s="261">
        <v>0</v>
      </c>
      <c r="AD83" s="107" t="s">
        <v>101</v>
      </c>
      <c r="AE83" s="102">
        <f t="shared" si="45"/>
        <v>14.424083769633508</v>
      </c>
      <c r="AF83" s="102">
        <f t="shared" si="52"/>
        <v>18.818897637795278</v>
      </c>
      <c r="AG83" s="102">
        <f t="shared" si="53"/>
        <v>10.052219321148826</v>
      </c>
      <c r="AH83" s="142"/>
      <c r="AI83" s="102">
        <f t="shared" si="46"/>
        <v>17.353723404255319</v>
      </c>
      <c r="AJ83" s="102">
        <f t="shared" si="33"/>
        <v>19.419924337957127</v>
      </c>
      <c r="AK83" s="102">
        <f t="shared" si="34"/>
        <v>15.049226441631506</v>
      </c>
      <c r="AL83" s="105"/>
      <c r="AM83" s="102">
        <f t="shared" si="47"/>
        <v>13.233287858117325</v>
      </c>
      <c r="AN83" s="102">
        <f t="shared" si="35"/>
        <v>18.123393316195372</v>
      </c>
      <c r="AO83" s="102">
        <f t="shared" si="36"/>
        <v>7.7034883720930232</v>
      </c>
      <c r="AP83" s="105"/>
      <c r="AQ83" s="102">
        <f t="shared" si="48"/>
        <v>15.701325889741803</v>
      </c>
      <c r="AR83" s="102">
        <f t="shared" si="37"/>
        <v>17.959183673469386</v>
      </c>
      <c r="AS83" s="102">
        <f t="shared" si="38"/>
        <v>13.323782234957021</v>
      </c>
      <c r="AT83" s="105"/>
      <c r="AU83" s="102">
        <f t="shared" si="49"/>
        <v>17.452006980802793</v>
      </c>
      <c r="AV83" s="102">
        <f t="shared" si="39"/>
        <v>25.124378109452739</v>
      </c>
      <c r="AW83" s="102">
        <f t="shared" si="40"/>
        <v>10.710382513661203</v>
      </c>
      <c r="AX83" s="105"/>
      <c r="AY83" s="102">
        <f t="shared" si="50"/>
        <v>9.2783505154639183</v>
      </c>
      <c r="AZ83" s="102">
        <f t="shared" si="41"/>
        <v>13.99662731871838</v>
      </c>
      <c r="BA83" s="102">
        <f t="shared" si="42"/>
        <v>5.0898203592814371</v>
      </c>
      <c r="BB83" s="142"/>
      <c r="BC83" s="102">
        <f t="shared" si="51"/>
        <v>1.9455252918287937</v>
      </c>
      <c r="BD83" s="102">
        <f t="shared" si="43"/>
        <v>4.6728971962616823</v>
      </c>
      <c r="BE83" s="102">
        <f t="shared" si="44"/>
        <v>0</v>
      </c>
    </row>
    <row r="84" spans="1:57" ht="15" customHeight="1" x14ac:dyDescent="0.2">
      <c r="A84" s="107" t="s">
        <v>102</v>
      </c>
      <c r="B84" s="261">
        <v>442</v>
      </c>
      <c r="C84" s="261">
        <v>278</v>
      </c>
      <c r="D84" s="261">
        <v>164</v>
      </c>
      <c r="E84" s="261"/>
      <c r="F84" s="261">
        <v>128</v>
      </c>
      <c r="G84" s="261">
        <v>80</v>
      </c>
      <c r="H84" s="261">
        <v>48</v>
      </c>
      <c r="I84" s="261"/>
      <c r="J84" s="261">
        <v>56</v>
      </c>
      <c r="K84" s="261">
        <v>39</v>
      </c>
      <c r="L84" s="261">
        <v>17</v>
      </c>
      <c r="M84" s="261"/>
      <c r="N84" s="261">
        <v>78</v>
      </c>
      <c r="O84" s="261">
        <v>57</v>
      </c>
      <c r="P84" s="261">
        <v>21</v>
      </c>
      <c r="Q84" s="261"/>
      <c r="R84" s="261">
        <v>128</v>
      </c>
      <c r="S84" s="261">
        <v>75</v>
      </c>
      <c r="T84" s="261">
        <v>53</v>
      </c>
      <c r="U84" s="261"/>
      <c r="V84" s="261">
        <v>35</v>
      </c>
      <c r="W84" s="261">
        <v>21</v>
      </c>
      <c r="X84" s="261">
        <v>14</v>
      </c>
      <c r="Y84" s="261"/>
      <c r="Z84" s="261">
        <v>17</v>
      </c>
      <c r="AA84" s="261">
        <v>6</v>
      </c>
      <c r="AB84" s="261">
        <v>11</v>
      </c>
      <c r="AD84" s="107" t="s">
        <v>102</v>
      </c>
      <c r="AE84" s="102">
        <f t="shared" si="45"/>
        <v>16.87022900763359</v>
      </c>
      <c r="AF84" s="102">
        <f t="shared" si="52"/>
        <v>21.270084162203521</v>
      </c>
      <c r="AG84" s="102">
        <f t="shared" si="53"/>
        <v>12.49047981721249</v>
      </c>
      <c r="AH84" s="142"/>
      <c r="AI84" s="102">
        <f t="shared" si="46"/>
        <v>22.654867256637168</v>
      </c>
      <c r="AJ84" s="102">
        <f t="shared" si="33"/>
        <v>25.806451612903224</v>
      </c>
      <c r="AK84" s="102">
        <f t="shared" si="34"/>
        <v>18.823529411764707</v>
      </c>
      <c r="AL84" s="105"/>
      <c r="AM84" s="102">
        <f t="shared" si="47"/>
        <v>12.472160356347439</v>
      </c>
      <c r="AN84" s="102">
        <f t="shared" si="35"/>
        <v>16.666666666666664</v>
      </c>
      <c r="AO84" s="102">
        <f t="shared" si="36"/>
        <v>7.9069767441860463</v>
      </c>
      <c r="AP84" s="105"/>
      <c r="AQ84" s="102">
        <f t="shared" si="48"/>
        <v>17.488789237668161</v>
      </c>
      <c r="AR84" s="102">
        <f t="shared" si="37"/>
        <v>22.093023255813954</v>
      </c>
      <c r="AS84" s="102">
        <f t="shared" si="38"/>
        <v>11.170212765957446</v>
      </c>
      <c r="AT84" s="105"/>
      <c r="AU84" s="102">
        <f t="shared" si="49"/>
        <v>21.917808219178081</v>
      </c>
      <c r="AV84" s="102">
        <f t="shared" si="39"/>
        <v>28.08988764044944</v>
      </c>
      <c r="AW84" s="102">
        <f t="shared" si="40"/>
        <v>16.719242902208201</v>
      </c>
      <c r="AX84" s="105"/>
      <c r="AY84" s="102">
        <f t="shared" si="50"/>
        <v>10.355029585798817</v>
      </c>
      <c r="AZ84" s="102">
        <f t="shared" si="41"/>
        <v>14.893617021276595</v>
      </c>
      <c r="BA84" s="102">
        <f t="shared" si="42"/>
        <v>7.1065989847715745</v>
      </c>
      <c r="BB84" s="142"/>
      <c r="BC84" s="102">
        <f t="shared" si="51"/>
        <v>7.1428571428571423</v>
      </c>
      <c r="BD84" s="102">
        <f t="shared" si="43"/>
        <v>6.1855670103092786</v>
      </c>
      <c r="BE84" s="102">
        <f t="shared" si="44"/>
        <v>7.8014184397163122</v>
      </c>
    </row>
    <row r="85" spans="1:57" ht="15" customHeight="1" x14ac:dyDescent="0.2">
      <c r="A85" s="107" t="s">
        <v>103</v>
      </c>
      <c r="B85" s="261">
        <v>2810</v>
      </c>
      <c r="C85" s="261">
        <v>1578</v>
      </c>
      <c r="D85" s="261">
        <v>1232</v>
      </c>
      <c r="E85" s="261"/>
      <c r="F85" s="261">
        <v>829</v>
      </c>
      <c r="G85" s="261">
        <v>486</v>
      </c>
      <c r="H85" s="261">
        <v>343</v>
      </c>
      <c r="I85" s="261"/>
      <c r="J85" s="261">
        <v>684</v>
      </c>
      <c r="K85" s="261">
        <v>376</v>
      </c>
      <c r="L85" s="261">
        <v>308</v>
      </c>
      <c r="M85" s="261"/>
      <c r="N85" s="261">
        <v>476</v>
      </c>
      <c r="O85" s="261">
        <v>264</v>
      </c>
      <c r="P85" s="261">
        <v>212</v>
      </c>
      <c r="Q85" s="261"/>
      <c r="R85" s="261">
        <v>553</v>
      </c>
      <c r="S85" s="261">
        <v>292</v>
      </c>
      <c r="T85" s="261">
        <v>261</v>
      </c>
      <c r="U85" s="261"/>
      <c r="V85" s="261">
        <v>262</v>
      </c>
      <c r="W85" s="261">
        <v>158</v>
      </c>
      <c r="X85" s="261">
        <v>104</v>
      </c>
      <c r="Y85" s="261"/>
      <c r="Z85" s="261">
        <v>6</v>
      </c>
      <c r="AA85" s="261">
        <v>2</v>
      </c>
      <c r="AB85" s="261">
        <v>4</v>
      </c>
      <c r="AD85" s="107" t="s">
        <v>103</v>
      </c>
      <c r="AE85" s="102">
        <f t="shared" si="45"/>
        <v>14.514462809917356</v>
      </c>
      <c r="AF85" s="102">
        <f t="shared" si="52"/>
        <v>16.991493485517388</v>
      </c>
      <c r="AG85" s="102">
        <f t="shared" si="53"/>
        <v>12.230715774843642</v>
      </c>
      <c r="AH85" s="142"/>
      <c r="AI85" s="102">
        <f t="shared" si="46"/>
        <v>19.584219229860619</v>
      </c>
      <c r="AJ85" s="102">
        <f t="shared" si="33"/>
        <v>22.252747252747252</v>
      </c>
      <c r="AK85" s="102">
        <f t="shared" si="34"/>
        <v>16.739873108833578</v>
      </c>
      <c r="AL85" s="105"/>
      <c r="AM85" s="102">
        <f t="shared" si="47"/>
        <v>18.152866242038215</v>
      </c>
      <c r="AN85" s="102">
        <f t="shared" si="35"/>
        <v>19.883659439450028</v>
      </c>
      <c r="AO85" s="102">
        <f t="shared" si="36"/>
        <v>16.409163558870539</v>
      </c>
      <c r="AP85" s="105"/>
      <c r="AQ85" s="102">
        <f t="shared" si="48"/>
        <v>13.615560640732266</v>
      </c>
      <c r="AR85" s="102">
        <f t="shared" si="37"/>
        <v>15.970961887477314</v>
      </c>
      <c r="AS85" s="102">
        <f t="shared" si="38"/>
        <v>11.502984264785676</v>
      </c>
      <c r="AT85" s="105"/>
      <c r="AU85" s="102">
        <f t="shared" si="49"/>
        <v>13.922457200402819</v>
      </c>
      <c r="AV85" s="102">
        <f t="shared" si="39"/>
        <v>15.930169121658484</v>
      </c>
      <c r="AW85" s="102">
        <f t="shared" si="40"/>
        <v>12.201963534361852</v>
      </c>
      <c r="AX85" s="105"/>
      <c r="AY85" s="102">
        <f t="shared" si="50"/>
        <v>8.6383119024068566</v>
      </c>
      <c r="AZ85" s="102">
        <f t="shared" si="41"/>
        <v>11.474219317356573</v>
      </c>
      <c r="BA85" s="102">
        <f t="shared" si="42"/>
        <v>6.2801932367149762</v>
      </c>
      <c r="BB85" s="142"/>
      <c r="BC85" s="102">
        <f t="shared" si="51"/>
        <v>0.69930069930069927</v>
      </c>
      <c r="BD85" s="102">
        <f t="shared" si="43"/>
        <v>0.57306590257879653</v>
      </c>
      <c r="BE85" s="102">
        <f t="shared" si="44"/>
        <v>0.78585461689587421</v>
      </c>
    </row>
    <row r="86" spans="1:57" ht="15" customHeight="1" x14ac:dyDescent="0.2">
      <c r="A86" s="107" t="s">
        <v>104</v>
      </c>
      <c r="B86" s="261">
        <v>4581</v>
      </c>
      <c r="C86" s="261">
        <v>2667</v>
      </c>
      <c r="D86" s="261">
        <v>1914</v>
      </c>
      <c r="E86" s="261"/>
      <c r="F86" s="261">
        <v>1406</v>
      </c>
      <c r="G86" s="261">
        <v>800</v>
      </c>
      <c r="H86" s="261">
        <v>606</v>
      </c>
      <c r="I86" s="261"/>
      <c r="J86" s="261">
        <v>1152</v>
      </c>
      <c r="K86" s="261">
        <v>667</v>
      </c>
      <c r="L86" s="261">
        <v>485</v>
      </c>
      <c r="M86" s="261"/>
      <c r="N86" s="261">
        <v>761</v>
      </c>
      <c r="O86" s="261">
        <v>451</v>
      </c>
      <c r="P86" s="261">
        <v>310</v>
      </c>
      <c r="Q86" s="261"/>
      <c r="R86" s="261">
        <v>940</v>
      </c>
      <c r="S86" s="261">
        <v>532</v>
      </c>
      <c r="T86" s="261">
        <v>408</v>
      </c>
      <c r="U86" s="261"/>
      <c r="V86" s="261">
        <v>317</v>
      </c>
      <c r="W86" s="261">
        <v>213</v>
      </c>
      <c r="X86" s="261">
        <v>104</v>
      </c>
      <c r="Y86" s="261"/>
      <c r="Z86" s="261">
        <v>5</v>
      </c>
      <c r="AA86" s="261">
        <v>4</v>
      </c>
      <c r="AB86" s="261">
        <v>1</v>
      </c>
      <c r="AD86" s="107" t="s">
        <v>104</v>
      </c>
      <c r="AE86" s="102">
        <f t="shared" si="45"/>
        <v>28.347772277227723</v>
      </c>
      <c r="AF86" s="102">
        <f t="shared" si="52"/>
        <v>33.454591068740591</v>
      </c>
      <c r="AG86" s="102">
        <f t="shared" si="53"/>
        <v>23.375671714704445</v>
      </c>
      <c r="AH86" s="142"/>
      <c r="AI86" s="102">
        <f t="shared" si="46"/>
        <v>39.012208657047722</v>
      </c>
      <c r="AJ86" s="102">
        <f t="shared" si="33"/>
        <v>43.219881145326852</v>
      </c>
      <c r="AK86" s="102">
        <f t="shared" si="34"/>
        <v>34.569309754706218</v>
      </c>
      <c r="AL86" s="105"/>
      <c r="AM86" s="102">
        <f t="shared" si="47"/>
        <v>36.536631779257853</v>
      </c>
      <c r="AN86" s="102">
        <f t="shared" si="35"/>
        <v>41.844416562107902</v>
      </c>
      <c r="AO86" s="102">
        <f t="shared" si="36"/>
        <v>31.109685695958948</v>
      </c>
      <c r="AP86" s="105"/>
      <c r="AQ86" s="102">
        <f t="shared" si="48"/>
        <v>24.893686620870135</v>
      </c>
      <c r="AR86" s="102">
        <f t="shared" si="37"/>
        <v>30.268456375838927</v>
      </c>
      <c r="AS86" s="102">
        <f t="shared" si="38"/>
        <v>19.783024888321634</v>
      </c>
      <c r="AT86" s="105"/>
      <c r="AU86" s="102">
        <f t="shared" si="49"/>
        <v>28.202820282028203</v>
      </c>
      <c r="AV86" s="102">
        <f t="shared" si="39"/>
        <v>33.064014916096959</v>
      </c>
      <c r="AW86" s="102">
        <f t="shared" si="40"/>
        <v>23.665893271461716</v>
      </c>
      <c r="AX86" s="105"/>
      <c r="AY86" s="102">
        <f t="shared" si="50"/>
        <v>12.465591820684232</v>
      </c>
      <c r="AZ86" s="102">
        <f t="shared" si="41"/>
        <v>17.794486215538846</v>
      </c>
      <c r="BA86" s="102">
        <f t="shared" si="42"/>
        <v>7.7265973254086182</v>
      </c>
      <c r="BB86" s="142"/>
      <c r="BC86" s="102">
        <f t="shared" si="51"/>
        <v>1.0638297872340425</v>
      </c>
      <c r="BD86" s="102">
        <f t="shared" si="43"/>
        <v>1.7316017316017316</v>
      </c>
      <c r="BE86" s="102">
        <f t="shared" si="44"/>
        <v>0.41841004184100417</v>
      </c>
    </row>
    <row r="87" spans="1:57" ht="15" customHeight="1" thickBot="1" x14ac:dyDescent="0.25">
      <c r="A87" s="122" t="s">
        <v>105</v>
      </c>
      <c r="B87" s="261">
        <v>405</v>
      </c>
      <c r="C87" s="261">
        <v>254</v>
      </c>
      <c r="D87" s="261">
        <v>151</v>
      </c>
      <c r="E87" s="261"/>
      <c r="F87" s="261">
        <v>126</v>
      </c>
      <c r="G87" s="261">
        <v>73</v>
      </c>
      <c r="H87" s="261">
        <v>53</v>
      </c>
      <c r="I87" s="261"/>
      <c r="J87" s="261">
        <v>111</v>
      </c>
      <c r="K87" s="261">
        <v>70</v>
      </c>
      <c r="L87" s="261">
        <v>41</v>
      </c>
      <c r="M87" s="261"/>
      <c r="N87" s="261">
        <v>51</v>
      </c>
      <c r="O87" s="261">
        <v>31</v>
      </c>
      <c r="P87" s="261">
        <v>20</v>
      </c>
      <c r="Q87" s="261"/>
      <c r="R87" s="261">
        <v>73</v>
      </c>
      <c r="S87" s="261">
        <v>49</v>
      </c>
      <c r="T87" s="261">
        <v>24</v>
      </c>
      <c r="U87" s="261"/>
      <c r="V87" s="261">
        <v>44</v>
      </c>
      <c r="W87" s="261">
        <v>31</v>
      </c>
      <c r="X87" s="261">
        <v>13</v>
      </c>
      <c r="Y87" s="261"/>
      <c r="Z87" s="261">
        <v>0</v>
      </c>
      <c r="AA87" s="261">
        <v>0</v>
      </c>
      <c r="AB87" s="261">
        <v>0</v>
      </c>
      <c r="AD87" s="122" t="s">
        <v>105</v>
      </c>
      <c r="AE87" s="102">
        <f t="shared" si="45"/>
        <v>14.972273567467653</v>
      </c>
      <c r="AF87" s="102">
        <f t="shared" si="52"/>
        <v>18.181818181818183</v>
      </c>
      <c r="AG87" s="102">
        <f t="shared" si="53"/>
        <v>11.544342507645259</v>
      </c>
      <c r="AH87" s="155"/>
      <c r="AI87" s="102">
        <f t="shared" si="46"/>
        <v>17.974322396576319</v>
      </c>
      <c r="AJ87" s="102">
        <f t="shared" si="33"/>
        <v>19.623655913978492</v>
      </c>
      <c r="AK87" s="102">
        <f t="shared" si="34"/>
        <v>16.109422492401215</v>
      </c>
      <c r="AL87" s="100"/>
      <c r="AM87" s="102">
        <f t="shared" si="47"/>
        <v>19.237435008665511</v>
      </c>
      <c r="AN87" s="102">
        <f t="shared" si="35"/>
        <v>24.137931034482758</v>
      </c>
      <c r="AO87" s="102">
        <f t="shared" si="36"/>
        <v>14.285714285714285</v>
      </c>
      <c r="AP87" s="100"/>
      <c r="AQ87" s="102">
        <f t="shared" si="48"/>
        <v>9.1891891891891895</v>
      </c>
      <c r="AR87" s="102">
        <f t="shared" si="37"/>
        <v>10.367892976588628</v>
      </c>
      <c r="AS87" s="102">
        <f t="shared" si="38"/>
        <v>7.8125</v>
      </c>
      <c r="AT87" s="100"/>
      <c r="AU87" s="102">
        <f t="shared" si="49"/>
        <v>17.590361445783131</v>
      </c>
      <c r="AV87" s="102">
        <f t="shared" si="39"/>
        <v>23.333333333333332</v>
      </c>
      <c r="AW87" s="102">
        <f t="shared" si="40"/>
        <v>11.707317073170733</v>
      </c>
      <c r="AX87" s="100"/>
      <c r="AY87" s="102">
        <f t="shared" si="50"/>
        <v>12.054794520547945</v>
      </c>
      <c r="AZ87" s="102">
        <f t="shared" si="41"/>
        <v>16.666666666666664</v>
      </c>
      <c r="BA87" s="102">
        <f t="shared" si="42"/>
        <v>7.2625698324022352</v>
      </c>
      <c r="BB87" s="155"/>
      <c r="BC87" s="102">
        <f t="shared" si="51"/>
        <v>0</v>
      </c>
      <c r="BD87" s="102">
        <f t="shared" si="43"/>
        <v>0</v>
      </c>
      <c r="BE87" s="102">
        <f t="shared" si="44"/>
        <v>0</v>
      </c>
    </row>
    <row r="88" spans="1:57" ht="15" customHeight="1" x14ac:dyDescent="0.2">
      <c r="A88" s="388" t="s">
        <v>238</v>
      </c>
      <c r="B88" s="388"/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D88" s="388" t="s">
        <v>238</v>
      </c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</row>
    <row r="89" spans="1:57" ht="15" customHeight="1" x14ac:dyDescent="0.2">
      <c r="A89" s="389" t="s">
        <v>224</v>
      </c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D89" s="389" t="s">
        <v>224</v>
      </c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</row>
    <row r="92" spans="1:57" ht="15" customHeight="1" x14ac:dyDescent="0.2">
      <c r="AE92" s="157"/>
    </row>
    <row r="93" spans="1:57" ht="15" customHeight="1" x14ac:dyDescent="0.2">
      <c r="AE93" s="157"/>
    </row>
    <row r="94" spans="1:57" ht="15" customHeight="1" x14ac:dyDescent="0.2">
      <c r="AE94" s="157"/>
    </row>
    <row r="95" spans="1:57" ht="15" customHeight="1" x14ac:dyDescent="0.2">
      <c r="AE95" s="157"/>
    </row>
    <row r="96" spans="1:57" ht="15" customHeight="1" x14ac:dyDescent="0.2">
      <c r="AE96" s="157"/>
    </row>
    <row r="97" spans="31:31" ht="15" customHeight="1" x14ac:dyDescent="0.2">
      <c r="AE97" s="157"/>
    </row>
    <row r="98" spans="31:31" ht="15" customHeight="1" x14ac:dyDescent="0.2">
      <c r="AE98" s="157"/>
    </row>
    <row r="99" spans="31:31" ht="15" customHeight="1" x14ac:dyDescent="0.2">
      <c r="AE99" s="157"/>
    </row>
    <row r="100" spans="31:31" ht="15" customHeight="1" x14ac:dyDescent="0.2">
      <c r="AE100" s="157"/>
    </row>
    <row r="101" spans="31:31" ht="15" customHeight="1" x14ac:dyDescent="0.2">
      <c r="AE101" s="157"/>
    </row>
    <row r="102" spans="31:31" ht="15" customHeight="1" x14ac:dyDescent="0.2">
      <c r="AE102" s="157"/>
    </row>
    <row r="103" spans="31:31" ht="15" customHeight="1" x14ac:dyDescent="0.2">
      <c r="AE103" s="157"/>
    </row>
    <row r="104" spans="31:31" ht="15" customHeight="1" x14ac:dyDescent="0.2">
      <c r="AE104" s="157"/>
    </row>
    <row r="105" spans="31:31" ht="15" customHeight="1" x14ac:dyDescent="0.2">
      <c r="AE105" s="157"/>
    </row>
    <row r="106" spans="31:31" ht="15" customHeight="1" x14ac:dyDescent="0.2">
      <c r="AE106" s="157"/>
    </row>
    <row r="107" spans="31:31" ht="15" customHeight="1" x14ac:dyDescent="0.2">
      <c r="AE107" s="157"/>
    </row>
    <row r="108" spans="31:31" ht="15" customHeight="1" x14ac:dyDescent="0.2">
      <c r="AE108" s="157"/>
    </row>
    <row r="109" spans="31:31" ht="15" customHeight="1" x14ac:dyDescent="0.2">
      <c r="AE109" s="157"/>
    </row>
    <row r="110" spans="31:31" ht="15" customHeight="1" x14ac:dyDescent="0.2">
      <c r="AE110" s="157"/>
    </row>
    <row r="111" spans="31:31" ht="15" customHeight="1" x14ac:dyDescent="0.2">
      <c r="AE111" s="157"/>
    </row>
    <row r="112" spans="31:31" ht="15" customHeight="1" x14ac:dyDescent="0.2">
      <c r="AE112" s="157"/>
    </row>
    <row r="113" spans="31:31" ht="15" customHeight="1" x14ac:dyDescent="0.2">
      <c r="AE113" s="157"/>
    </row>
  </sheetData>
  <sortState ref="B61:AC87">
    <sortCondition ref="AC61:AC87"/>
  </sortState>
  <mergeCells count="71">
    <mergeCell ref="A9:AB9"/>
    <mergeCell ref="AD9:BE9"/>
    <mergeCell ref="AD6:BE6"/>
    <mergeCell ref="A7:AB7"/>
    <mergeCell ref="AD7:BE7"/>
    <mergeCell ref="A8:AB8"/>
    <mergeCell ref="AD8:BE8"/>
    <mergeCell ref="A49:AB49"/>
    <mergeCell ref="AD49:BE49"/>
    <mergeCell ref="A50:AB50"/>
    <mergeCell ref="AD50:BE50"/>
    <mergeCell ref="A51:AB51"/>
    <mergeCell ref="AD51:BE51"/>
    <mergeCell ref="N56:P56"/>
    <mergeCell ref="BC56:BE56"/>
    <mergeCell ref="A88:AB88"/>
    <mergeCell ref="AD88:BE88"/>
    <mergeCell ref="A52:AB52"/>
    <mergeCell ref="AD52:BE52"/>
    <mergeCell ref="A53:AB53"/>
    <mergeCell ref="AD53:BE53"/>
    <mergeCell ref="A54:AB54"/>
    <mergeCell ref="AD54:BE54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V56:X56"/>
    <mergeCell ref="Z56:AB56"/>
    <mergeCell ref="AD56:AD57"/>
    <mergeCell ref="AE56:AG56"/>
    <mergeCell ref="A56:A57"/>
    <mergeCell ref="B56:D56"/>
    <mergeCell ref="F56:H56"/>
    <mergeCell ref="J56:L56"/>
    <mergeCell ref="BG1:BH2"/>
    <mergeCell ref="BG49:BH50"/>
    <mergeCell ref="A44:AB44"/>
    <mergeCell ref="AD44:BE44"/>
    <mergeCell ref="A45:AB45"/>
    <mergeCell ref="AD45:BE45"/>
    <mergeCell ref="BC12:BE12"/>
    <mergeCell ref="AI12:AK12"/>
    <mergeCell ref="AM12:AO12"/>
    <mergeCell ref="AQ12:AS12"/>
    <mergeCell ref="AU12:AW12"/>
    <mergeCell ref="AY12:BA12"/>
    <mergeCell ref="N12:P12"/>
    <mergeCell ref="R12:T12"/>
    <mergeCell ref="V12:X12"/>
    <mergeCell ref="Z12:AB12"/>
    <mergeCell ref="AD3:BE3"/>
    <mergeCell ref="A48:Z48"/>
    <mergeCell ref="AD48:BE48"/>
    <mergeCell ref="AA46:AB47"/>
    <mergeCell ref="AA2:AB3"/>
    <mergeCell ref="A12:A13"/>
    <mergeCell ref="AD12:AD13"/>
    <mergeCell ref="B12:D12"/>
    <mergeCell ref="F12:H12"/>
    <mergeCell ref="J12:L12"/>
    <mergeCell ref="AE12:AG12"/>
    <mergeCell ref="A10:AB10"/>
    <mergeCell ref="AD10:BE10"/>
    <mergeCell ref="A5:AB5"/>
    <mergeCell ref="AD5:BE5"/>
    <mergeCell ref="A6:AB6"/>
  </mergeCells>
  <hyperlinks>
    <hyperlink ref="AA2" r:id="rId1" location="INDICE!A1"/>
    <hyperlink ref="AA2:AB3" location="INDICE!A1" display="INDICE"/>
    <hyperlink ref="BG1" r:id="rId2" location="INDICE!A1"/>
    <hyperlink ref="BG1:BH2" location="INDICE!A1" display="INDICE"/>
    <hyperlink ref="BG49" r:id="rId3" location="INDICE!A1"/>
    <hyperlink ref="BG49:BH50" location="INDICE!A1" display="INDICE"/>
    <hyperlink ref="AA46" r:id="rId4" location="INDICE!A1"/>
    <hyperlink ref="AA46:AB47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5"/>
  <headerFooter alignWithMargins="0"/>
  <rowBreaks count="3" manualBreakCount="3">
    <brk id="45" max="56" man="1"/>
    <brk id="48" max="16383" man="1"/>
    <brk id="9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2:M3"/>
  <sheetViews>
    <sheetView showGridLines="0" workbookViewId="0">
      <selection activeCell="L2" sqref="L2:M3"/>
    </sheetView>
  </sheetViews>
  <sheetFormatPr baseColWidth="10" defaultRowHeight="15" x14ac:dyDescent="0.25"/>
  <sheetData>
    <row r="2" spans="12:13" ht="15" customHeight="1" x14ac:dyDescent="0.25">
      <c r="L2" s="372" t="s">
        <v>317</v>
      </c>
      <c r="M2" s="372"/>
    </row>
    <row r="3" spans="12:13" ht="15" customHeight="1" x14ac:dyDescent="0.25">
      <c r="L3" s="372"/>
      <c r="M3" s="372"/>
    </row>
  </sheetData>
  <mergeCells count="1">
    <mergeCell ref="L2:M3"/>
  </mergeCells>
  <hyperlinks>
    <hyperlink ref="L2" r:id="rId1" location="INDICE!A1"/>
    <hyperlink ref="L2:M3" location="INDICE!A1" display="INDICE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5.5703125" style="107" customWidth="1"/>
    <col min="2" max="4" width="7.42578125" style="107" customWidth="1"/>
    <col min="5" max="5" width="1.7109375" style="107" customWidth="1"/>
    <col min="6" max="8" width="6.42578125" style="107" customWidth="1"/>
    <col min="9" max="9" width="1.7109375" style="107" customWidth="1"/>
    <col min="10" max="12" width="6.42578125" style="107" customWidth="1"/>
    <col min="13" max="13" width="1.7109375" style="107" customWidth="1"/>
    <col min="14" max="16" width="6.42578125" style="107" customWidth="1"/>
    <col min="17" max="17" width="1.7109375" style="107" customWidth="1"/>
    <col min="18" max="20" width="6.42578125" style="107" customWidth="1"/>
    <col min="21" max="21" width="1.7109375" style="107" customWidth="1"/>
    <col min="22" max="24" width="6.42578125" style="107" customWidth="1"/>
    <col min="25" max="25" width="1.7109375" style="107" customWidth="1"/>
    <col min="26" max="26" width="6.42578125" style="107" customWidth="1"/>
    <col min="27" max="28" width="5.425781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90" t="s">
        <v>461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129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70"/>
      <c r="AF3" s="170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334425</v>
      </c>
      <c r="C10" s="151">
        <f t="shared" si="0"/>
        <v>168251</v>
      </c>
      <c r="D10" s="151">
        <f t="shared" si="0"/>
        <v>166174</v>
      </c>
      <c r="E10" s="151"/>
      <c r="F10" s="151">
        <f t="shared" ref="F10:H12" si="1">+F16+F22</f>
        <v>76382</v>
      </c>
      <c r="G10" s="151">
        <f t="shared" si="1"/>
        <v>39513</v>
      </c>
      <c r="H10" s="151">
        <f t="shared" si="1"/>
        <v>36869</v>
      </c>
      <c r="I10" s="151"/>
      <c r="J10" s="151">
        <f t="shared" ref="J10:L12" si="2">+J16+J22</f>
        <v>68233</v>
      </c>
      <c r="K10" s="151">
        <f t="shared" si="2"/>
        <v>34559</v>
      </c>
      <c r="L10" s="151">
        <f t="shared" si="2"/>
        <v>33674</v>
      </c>
      <c r="M10" s="151"/>
      <c r="N10" s="151">
        <f t="shared" ref="N10:P12" si="3">+N16+N22</f>
        <v>64146</v>
      </c>
      <c r="O10" s="151">
        <f t="shared" si="3"/>
        <v>32210</v>
      </c>
      <c r="P10" s="151">
        <f t="shared" si="3"/>
        <v>31936</v>
      </c>
      <c r="Q10" s="151"/>
      <c r="R10" s="151">
        <f t="shared" ref="R10:T12" si="4">+R16+R22</f>
        <v>61974</v>
      </c>
      <c r="S10" s="151">
        <f t="shared" si="4"/>
        <v>30984</v>
      </c>
      <c r="T10" s="151">
        <f t="shared" si="4"/>
        <v>30990</v>
      </c>
      <c r="U10" s="151"/>
      <c r="V10" s="151">
        <f t="shared" ref="V10:X12" si="5">+V16+V22</f>
        <v>49793</v>
      </c>
      <c r="W10" s="151">
        <f t="shared" si="5"/>
        <v>24303</v>
      </c>
      <c r="X10" s="151">
        <f t="shared" si="5"/>
        <v>25490</v>
      </c>
      <c r="Y10" s="151"/>
      <c r="Z10" s="151">
        <f t="shared" ref="Z10:AB12" si="6">+Z16+Z22</f>
        <v>13897</v>
      </c>
      <c r="AA10" s="151">
        <f t="shared" si="6"/>
        <v>6682</v>
      </c>
      <c r="AB10" s="151">
        <f t="shared" si="6"/>
        <v>7215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296780</v>
      </c>
      <c r="C11" s="114">
        <f t="shared" si="0"/>
        <v>149196</v>
      </c>
      <c r="D11" s="114">
        <f t="shared" si="0"/>
        <v>147584</v>
      </c>
      <c r="E11" s="114"/>
      <c r="F11" s="114">
        <f t="shared" si="1"/>
        <v>68494</v>
      </c>
      <c r="G11" s="114">
        <f t="shared" si="1"/>
        <v>35513</v>
      </c>
      <c r="H11" s="114">
        <f t="shared" si="1"/>
        <v>32981</v>
      </c>
      <c r="I11" s="114"/>
      <c r="J11" s="114">
        <f t="shared" si="2"/>
        <v>60525</v>
      </c>
      <c r="K11" s="114">
        <f t="shared" si="2"/>
        <v>30625</v>
      </c>
      <c r="L11" s="114">
        <f t="shared" si="2"/>
        <v>29900</v>
      </c>
      <c r="M11" s="114"/>
      <c r="N11" s="114">
        <f t="shared" si="3"/>
        <v>56574</v>
      </c>
      <c r="O11" s="114">
        <f t="shared" si="3"/>
        <v>28408</v>
      </c>
      <c r="P11" s="114">
        <f t="shared" si="3"/>
        <v>28166</v>
      </c>
      <c r="Q11" s="114"/>
      <c r="R11" s="114">
        <f t="shared" si="4"/>
        <v>54871</v>
      </c>
      <c r="S11" s="114">
        <f t="shared" si="4"/>
        <v>27376</v>
      </c>
      <c r="T11" s="114">
        <f t="shared" si="4"/>
        <v>27495</v>
      </c>
      <c r="U11" s="114"/>
      <c r="V11" s="114">
        <f t="shared" si="5"/>
        <v>43092</v>
      </c>
      <c r="W11" s="114">
        <f t="shared" si="5"/>
        <v>20961</v>
      </c>
      <c r="X11" s="114">
        <f t="shared" si="5"/>
        <v>22131</v>
      </c>
      <c r="Y11" s="114"/>
      <c r="Z11" s="114">
        <f t="shared" si="6"/>
        <v>13224</v>
      </c>
      <c r="AA11" s="114">
        <f t="shared" si="6"/>
        <v>6313</v>
      </c>
      <c r="AB11" s="114">
        <f t="shared" si="6"/>
        <v>6911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26300</v>
      </c>
      <c r="C12" s="114">
        <f>+C18+C24</f>
        <v>13432</v>
      </c>
      <c r="D12" s="114">
        <f>+D18+D24</f>
        <v>12868</v>
      </c>
      <c r="E12" s="114"/>
      <c r="F12" s="114">
        <f t="shared" si="1"/>
        <v>5498</v>
      </c>
      <c r="G12" s="114">
        <f t="shared" si="1"/>
        <v>2766</v>
      </c>
      <c r="H12" s="114">
        <f t="shared" si="1"/>
        <v>2732</v>
      </c>
      <c r="I12" s="114"/>
      <c r="J12" s="114">
        <f t="shared" si="2"/>
        <v>5448</v>
      </c>
      <c r="K12" s="114">
        <f t="shared" si="2"/>
        <v>2806</v>
      </c>
      <c r="L12" s="114">
        <f t="shared" si="2"/>
        <v>2642</v>
      </c>
      <c r="M12" s="114"/>
      <c r="N12" s="114">
        <f t="shared" si="3"/>
        <v>5456</v>
      </c>
      <c r="O12" s="114">
        <f t="shared" si="3"/>
        <v>2775</v>
      </c>
      <c r="P12" s="114">
        <f t="shared" si="3"/>
        <v>2681</v>
      </c>
      <c r="Q12" s="114"/>
      <c r="R12" s="114">
        <f t="shared" si="4"/>
        <v>4934</v>
      </c>
      <c r="S12" s="114">
        <f t="shared" si="4"/>
        <v>2520</v>
      </c>
      <c r="T12" s="114">
        <f t="shared" si="4"/>
        <v>2414</v>
      </c>
      <c r="U12" s="114"/>
      <c r="V12" s="114">
        <f t="shared" si="5"/>
        <v>4733</v>
      </c>
      <c r="W12" s="114">
        <f t="shared" si="5"/>
        <v>2439</v>
      </c>
      <c r="X12" s="114">
        <f t="shared" si="5"/>
        <v>2294</v>
      </c>
      <c r="Y12" s="114"/>
      <c r="Z12" s="114">
        <f t="shared" si="6"/>
        <v>231</v>
      </c>
      <c r="AA12" s="114">
        <f t="shared" si="6"/>
        <v>126</v>
      </c>
      <c r="AB12" s="114">
        <f t="shared" si="6"/>
        <v>105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11345</v>
      </c>
      <c r="C13" s="114">
        <f>+C19</f>
        <v>5623</v>
      </c>
      <c r="D13" s="114">
        <f>+D19</f>
        <v>5722</v>
      </c>
      <c r="E13" s="114"/>
      <c r="F13" s="114">
        <f>+F19</f>
        <v>2390</v>
      </c>
      <c r="G13" s="114">
        <f>+G19</f>
        <v>1234</v>
      </c>
      <c r="H13" s="114">
        <f>+H19</f>
        <v>1156</v>
      </c>
      <c r="I13" s="114"/>
      <c r="J13" s="114">
        <f>+J19</f>
        <v>2260</v>
      </c>
      <c r="K13" s="114">
        <f>+K19</f>
        <v>1128</v>
      </c>
      <c r="L13" s="114">
        <f>+L19</f>
        <v>1132</v>
      </c>
      <c r="M13" s="114"/>
      <c r="N13" s="114">
        <f>+N19</f>
        <v>2116</v>
      </c>
      <c r="O13" s="114">
        <f>+O19</f>
        <v>1027</v>
      </c>
      <c r="P13" s="114">
        <f>+P19</f>
        <v>1089</v>
      </c>
      <c r="Q13" s="114"/>
      <c r="R13" s="114">
        <f>+R19</f>
        <v>2169</v>
      </c>
      <c r="S13" s="114">
        <f>+S19</f>
        <v>1088</v>
      </c>
      <c r="T13" s="114">
        <f>+T19</f>
        <v>1081</v>
      </c>
      <c r="U13" s="114"/>
      <c r="V13" s="114">
        <f>+V19</f>
        <v>1968</v>
      </c>
      <c r="W13" s="114">
        <f>+W19</f>
        <v>903</v>
      </c>
      <c r="X13" s="114">
        <f>+X19</f>
        <v>1065</v>
      </c>
      <c r="Y13" s="114"/>
      <c r="Z13" s="114">
        <f>+Z19</f>
        <v>442</v>
      </c>
      <c r="AA13" s="114">
        <f>+AA19</f>
        <v>243</v>
      </c>
      <c r="AB13" s="114">
        <f>+AB19</f>
        <v>199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151">
        <f>+'C45'!B16+'C53'!B16</f>
        <v>250392</v>
      </c>
      <c r="C16" s="151">
        <f>+'C45'!C16+'C53'!C16</f>
        <v>125628</v>
      </c>
      <c r="D16" s="151">
        <f>+'C45'!D16+'C53'!D16</f>
        <v>124764</v>
      </c>
      <c r="E16" s="151"/>
      <c r="F16" s="151">
        <f>+'C45'!F16+'C53'!F16</f>
        <v>56418</v>
      </c>
      <c r="G16" s="151">
        <f>+'C45'!G16+'C53'!G16</f>
        <v>29175</v>
      </c>
      <c r="H16" s="151">
        <f>+'C45'!H16+'C53'!H16</f>
        <v>27243</v>
      </c>
      <c r="I16" s="172"/>
      <c r="J16" s="151">
        <f>+'C45'!J16+'C53'!J16</f>
        <v>50601</v>
      </c>
      <c r="K16" s="151">
        <f>+'C45'!K16+'C53'!K16</f>
        <v>25691</v>
      </c>
      <c r="L16" s="151">
        <f>+'C45'!L16+'C53'!L16</f>
        <v>24910</v>
      </c>
      <c r="M16" s="172"/>
      <c r="N16" s="151">
        <f>+'C45'!N16+'C53'!N16</f>
        <v>47990</v>
      </c>
      <c r="O16" s="151">
        <f>+'C45'!O16+'C53'!O16</f>
        <v>23947</v>
      </c>
      <c r="P16" s="151">
        <f>+'C45'!P16+'C53'!P16</f>
        <v>24043</v>
      </c>
      <c r="Q16" s="172"/>
      <c r="R16" s="151">
        <f>+'C45'!R16+'C53'!R16</f>
        <v>47115</v>
      </c>
      <c r="S16" s="151">
        <f>+'C45'!S16+'C53'!S16</f>
        <v>23496</v>
      </c>
      <c r="T16" s="151">
        <f>+'C45'!T16+'C53'!T16</f>
        <v>23619</v>
      </c>
      <c r="U16" s="172"/>
      <c r="V16" s="151">
        <f>+'C45'!V16+'C53'!V16</f>
        <v>38088</v>
      </c>
      <c r="W16" s="151">
        <f>+'C45'!W16+'C53'!W16</f>
        <v>18518</v>
      </c>
      <c r="X16" s="151">
        <f>+'C45'!X16+'C53'!X16</f>
        <v>19570</v>
      </c>
      <c r="Y16" s="172"/>
      <c r="Z16" s="151">
        <f>+'C45'!Z16+'C53'!Z16</f>
        <v>10180</v>
      </c>
      <c r="AA16" s="151">
        <f>+'C45'!AA16+'C53'!AA16</f>
        <v>4801</v>
      </c>
      <c r="AB16" s="151">
        <f>+'C45'!AB16+'C53'!AB16</f>
        <v>5379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114">
        <f>+'C45'!B17+'C53'!B17</f>
        <v>213617</v>
      </c>
      <c r="C17" s="114">
        <f>+'C45'!C17+'C53'!C17</f>
        <v>106986</v>
      </c>
      <c r="D17" s="114">
        <f>+'C45'!D17+'C53'!D17</f>
        <v>106631</v>
      </c>
      <c r="E17" s="118"/>
      <c r="F17" s="114">
        <f>+'C45'!F17+'C53'!F17</f>
        <v>48751</v>
      </c>
      <c r="G17" s="114">
        <f>+'C45'!G17+'C53'!G17</f>
        <v>25278</v>
      </c>
      <c r="H17" s="114">
        <f>+'C45'!H17+'C53'!H17</f>
        <v>23473</v>
      </c>
      <c r="I17" s="118"/>
      <c r="J17" s="114">
        <f>+'C45'!J17+'C53'!J17</f>
        <v>43077</v>
      </c>
      <c r="K17" s="114">
        <f>+'C45'!K17+'C53'!K17</f>
        <v>21837</v>
      </c>
      <c r="L17" s="114">
        <f>+'C45'!L17+'C53'!L17</f>
        <v>21240</v>
      </c>
      <c r="M17" s="118"/>
      <c r="N17" s="114">
        <f>+'C45'!N17+'C53'!N17</f>
        <v>40606</v>
      </c>
      <c r="O17" s="114">
        <f>+'C45'!O17+'C53'!O17</f>
        <v>20239</v>
      </c>
      <c r="P17" s="114">
        <f>+'C45'!P17+'C53'!P17</f>
        <v>20367</v>
      </c>
      <c r="Q17" s="118"/>
      <c r="R17" s="114">
        <f>+'C45'!R17+'C53'!R17</f>
        <v>40136</v>
      </c>
      <c r="S17" s="114">
        <f>+'C45'!S17+'C53'!S17</f>
        <v>19945</v>
      </c>
      <c r="T17" s="114">
        <f>+'C45'!T17+'C53'!T17</f>
        <v>20191</v>
      </c>
      <c r="U17" s="118"/>
      <c r="V17" s="114">
        <f>+'C45'!V17+'C53'!V17</f>
        <v>31518</v>
      </c>
      <c r="W17" s="114">
        <f>+'C45'!W17+'C53'!W17</f>
        <v>15244</v>
      </c>
      <c r="X17" s="114">
        <f>+'C45'!X17+'C53'!X17</f>
        <v>16274</v>
      </c>
      <c r="Y17" s="118"/>
      <c r="Z17" s="114">
        <f>+'C45'!Z17+'C53'!Z17</f>
        <v>9529</v>
      </c>
      <c r="AA17" s="114">
        <f>+'C45'!AA17+'C53'!AA17</f>
        <v>4443</v>
      </c>
      <c r="AB17" s="114">
        <f>+'C45'!AB17+'C53'!AB17</f>
        <v>5086</v>
      </c>
    </row>
    <row r="18" spans="1:33" ht="15" customHeight="1" x14ac:dyDescent="0.2">
      <c r="A18" s="115" t="s">
        <v>74</v>
      </c>
      <c r="B18" s="114">
        <f>+'C45'!B18+'C53'!B18</f>
        <v>25430</v>
      </c>
      <c r="C18" s="114">
        <f>+'C45'!C18+'C53'!C18</f>
        <v>13019</v>
      </c>
      <c r="D18" s="114">
        <f>+'C45'!D18+'C53'!D18</f>
        <v>12411</v>
      </c>
      <c r="E18" s="118"/>
      <c r="F18" s="114">
        <f>+'C45'!F18+'C53'!F18</f>
        <v>5277</v>
      </c>
      <c r="G18" s="114">
        <f>+'C45'!G18+'C53'!G18</f>
        <v>2663</v>
      </c>
      <c r="H18" s="114">
        <f>+'C45'!H18+'C53'!H18</f>
        <v>2614</v>
      </c>
      <c r="I18" s="118"/>
      <c r="J18" s="114">
        <f>+'C45'!J18+'C53'!J18</f>
        <v>5264</v>
      </c>
      <c r="K18" s="114">
        <f>+'C45'!K18+'C53'!K18</f>
        <v>2726</v>
      </c>
      <c r="L18" s="114">
        <f>+'C45'!L18+'C53'!L18</f>
        <v>2538</v>
      </c>
      <c r="M18" s="118"/>
      <c r="N18" s="114">
        <f>+'C45'!N18+'C53'!N18</f>
        <v>5268</v>
      </c>
      <c r="O18" s="114">
        <f>+'C45'!O18+'C53'!O18</f>
        <v>2681</v>
      </c>
      <c r="P18" s="114">
        <f>+'C45'!P18+'C53'!P18</f>
        <v>2587</v>
      </c>
      <c r="Q18" s="118"/>
      <c r="R18" s="114">
        <f>+'C45'!R18+'C53'!R18</f>
        <v>4810</v>
      </c>
      <c r="S18" s="114">
        <f>+'C45'!S18+'C53'!S18</f>
        <v>2463</v>
      </c>
      <c r="T18" s="114">
        <f>+'C45'!T18+'C53'!T18</f>
        <v>2347</v>
      </c>
      <c r="U18" s="118"/>
      <c r="V18" s="114">
        <f>+'C45'!V18+'C53'!V18</f>
        <v>4602</v>
      </c>
      <c r="W18" s="114">
        <f>+'C45'!W18+'C53'!W18</f>
        <v>2371</v>
      </c>
      <c r="X18" s="114">
        <f>+'C45'!X18+'C53'!X18</f>
        <v>2231</v>
      </c>
      <c r="Y18" s="118"/>
      <c r="Z18" s="114">
        <f>+'C45'!Z18+'C53'!Z18</f>
        <v>209</v>
      </c>
      <c r="AA18" s="114">
        <f>+'C45'!AA18+'C53'!AA18</f>
        <v>115</v>
      </c>
      <c r="AB18" s="114">
        <f>+'C45'!AB18+'C53'!AB18</f>
        <v>94</v>
      </c>
    </row>
    <row r="19" spans="1:33" ht="15" customHeight="1" x14ac:dyDescent="0.2">
      <c r="A19" s="115" t="s">
        <v>245</v>
      </c>
      <c r="B19" s="114">
        <f>+'C45'!B19+'C53'!B19</f>
        <v>11345</v>
      </c>
      <c r="C19" s="114">
        <f>+'C45'!C19+'C53'!C19</f>
        <v>5623</v>
      </c>
      <c r="D19" s="114">
        <f>+'C45'!D19+'C53'!D19</f>
        <v>5722</v>
      </c>
      <c r="E19" s="118"/>
      <c r="F19" s="114">
        <f>+'C45'!F19+'C53'!F19</f>
        <v>2390</v>
      </c>
      <c r="G19" s="114">
        <f>+'C45'!G19+'C53'!G19</f>
        <v>1234</v>
      </c>
      <c r="H19" s="114">
        <f>+'C45'!H19+'C53'!H19</f>
        <v>1156</v>
      </c>
      <c r="I19" s="118"/>
      <c r="J19" s="114">
        <f>+'C45'!J19+'C53'!J19</f>
        <v>2260</v>
      </c>
      <c r="K19" s="114">
        <f>+'C45'!K19+'C53'!K19</f>
        <v>1128</v>
      </c>
      <c r="L19" s="114">
        <f>+'C45'!L19+'C53'!L19</f>
        <v>1132</v>
      </c>
      <c r="M19" s="118"/>
      <c r="N19" s="114">
        <f>+'C45'!N19+'C53'!N19</f>
        <v>2116</v>
      </c>
      <c r="O19" s="114">
        <f>+'C45'!O19+'C53'!O19</f>
        <v>1027</v>
      </c>
      <c r="P19" s="114">
        <f>+'C45'!P19+'C53'!P19</f>
        <v>1089</v>
      </c>
      <c r="Q19" s="118"/>
      <c r="R19" s="114">
        <f>+'C45'!R19+'C53'!R19</f>
        <v>2169</v>
      </c>
      <c r="S19" s="114">
        <f>+'C45'!S19+'C53'!S19</f>
        <v>1088</v>
      </c>
      <c r="T19" s="114">
        <f>+'C45'!T19+'C53'!T19</f>
        <v>1081</v>
      </c>
      <c r="U19" s="118"/>
      <c r="V19" s="114">
        <f>+'C45'!V19+'C53'!V19</f>
        <v>1968</v>
      </c>
      <c r="W19" s="114">
        <f>+'C45'!W19+'C53'!W19</f>
        <v>903</v>
      </c>
      <c r="X19" s="114">
        <f>+'C45'!X19+'C53'!X19</f>
        <v>1065</v>
      </c>
      <c r="Y19" s="118"/>
      <c r="Z19" s="114">
        <f>+'C45'!Z19+'C53'!Z19</f>
        <v>442</v>
      </c>
      <c r="AA19" s="114">
        <f>+'C45'!AA19+'C53'!AA19</f>
        <v>243</v>
      </c>
      <c r="AB19" s="114">
        <f>+'C45'!AB19+'C53'!AB19</f>
        <v>199</v>
      </c>
    </row>
    <row r="20" spans="1:33" ht="15" customHeight="1" x14ac:dyDescent="0.2">
      <c r="A20" s="115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</row>
    <row r="21" spans="1:33" ht="15" customHeight="1" x14ac:dyDescent="0.2">
      <c r="A21" s="124" t="s">
        <v>420</v>
      </c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</row>
    <row r="22" spans="1:33" s="162" customFormat="1" ht="15" customHeight="1" x14ac:dyDescent="0.2">
      <c r="A22" s="136" t="s">
        <v>19</v>
      </c>
      <c r="B22" s="151">
        <f>+'C45'!B22+'C53'!B22</f>
        <v>84033</v>
      </c>
      <c r="C22" s="151">
        <f>+'C45'!C22+'C53'!C22</f>
        <v>42623</v>
      </c>
      <c r="D22" s="151">
        <f>+'C45'!D22+'C53'!D22</f>
        <v>41410</v>
      </c>
      <c r="E22" s="151"/>
      <c r="F22" s="151">
        <f>+'C45'!F22+'C53'!F22</f>
        <v>19964</v>
      </c>
      <c r="G22" s="151">
        <f>+'C45'!G22+'C53'!G22</f>
        <v>10338</v>
      </c>
      <c r="H22" s="151">
        <f>+'C45'!H22+'C53'!H22</f>
        <v>9626</v>
      </c>
      <c r="I22" s="172"/>
      <c r="J22" s="151">
        <f>+'C45'!J22+'C53'!J22</f>
        <v>17632</v>
      </c>
      <c r="K22" s="151">
        <f>+'C45'!K22+'C53'!K22</f>
        <v>8868</v>
      </c>
      <c r="L22" s="151">
        <f>+'C45'!L22+'C53'!L22</f>
        <v>8764</v>
      </c>
      <c r="M22" s="172"/>
      <c r="N22" s="151">
        <f>+'C45'!N22+'C53'!N22</f>
        <v>16156</v>
      </c>
      <c r="O22" s="151">
        <f>+'C45'!O22+'C53'!O22</f>
        <v>8263</v>
      </c>
      <c r="P22" s="151">
        <f>+'C45'!P22+'C53'!P22</f>
        <v>7893</v>
      </c>
      <c r="Q22" s="172"/>
      <c r="R22" s="151">
        <f>+'C45'!R22+'C53'!R22</f>
        <v>14859</v>
      </c>
      <c r="S22" s="151">
        <f>+'C45'!S22+'C53'!S22</f>
        <v>7488</v>
      </c>
      <c r="T22" s="151">
        <f>+'C45'!T22+'C53'!T22</f>
        <v>7371</v>
      </c>
      <c r="U22" s="172"/>
      <c r="V22" s="151">
        <f>+'C45'!V22+'C53'!V22</f>
        <v>11705</v>
      </c>
      <c r="W22" s="151">
        <f>+'C45'!W22+'C53'!W22</f>
        <v>5785</v>
      </c>
      <c r="X22" s="151">
        <f>+'C45'!X22+'C53'!X22</f>
        <v>5920</v>
      </c>
      <c r="Y22" s="172"/>
      <c r="Z22" s="151">
        <f>+'C45'!Z22+'C53'!Z22</f>
        <v>3717</v>
      </c>
      <c r="AA22" s="151">
        <f>+'C45'!AA22+'C53'!AA22</f>
        <v>1881</v>
      </c>
      <c r="AB22" s="151">
        <f>+'C45'!AB22+'C53'!AB22</f>
        <v>1836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114">
        <f>+'C45'!B23+'C53'!B23</f>
        <v>83163</v>
      </c>
      <c r="C23" s="114">
        <f>+'C45'!C23+'C53'!C23</f>
        <v>42210</v>
      </c>
      <c r="D23" s="114">
        <f>+'C45'!D23+'C53'!D23</f>
        <v>40953</v>
      </c>
      <c r="E23" s="171"/>
      <c r="F23" s="114">
        <f>+'C45'!F23+'C53'!F23</f>
        <v>19743</v>
      </c>
      <c r="G23" s="114">
        <f>+'C45'!G23+'C53'!G23</f>
        <v>10235</v>
      </c>
      <c r="H23" s="114">
        <f>+'C45'!H23+'C53'!H23</f>
        <v>9508</v>
      </c>
      <c r="I23" s="171"/>
      <c r="J23" s="114">
        <f>+'C45'!J23+'C53'!J23</f>
        <v>17448</v>
      </c>
      <c r="K23" s="114">
        <f>+'C45'!K23+'C53'!K23</f>
        <v>8788</v>
      </c>
      <c r="L23" s="114">
        <f>+'C45'!L23+'C53'!L23</f>
        <v>8660</v>
      </c>
      <c r="M23" s="171"/>
      <c r="N23" s="114">
        <f>+'C45'!N23+'C53'!N23</f>
        <v>15968</v>
      </c>
      <c r="O23" s="114">
        <f>+'C45'!O23+'C53'!O23</f>
        <v>8169</v>
      </c>
      <c r="P23" s="114">
        <f>+'C45'!P23+'C53'!P23</f>
        <v>7799</v>
      </c>
      <c r="Q23" s="171"/>
      <c r="R23" s="114">
        <f>+'C45'!R23+'C53'!R23</f>
        <v>14735</v>
      </c>
      <c r="S23" s="114">
        <f>+'C45'!S23+'C53'!S23</f>
        <v>7431</v>
      </c>
      <c r="T23" s="114">
        <f>+'C45'!T23+'C53'!T23</f>
        <v>7304</v>
      </c>
      <c r="U23" s="171"/>
      <c r="V23" s="114">
        <f>+'C45'!V23+'C53'!V23</f>
        <v>11574</v>
      </c>
      <c r="W23" s="114">
        <f>+'C45'!W23+'C53'!W23</f>
        <v>5717</v>
      </c>
      <c r="X23" s="114">
        <f>+'C45'!X23+'C53'!X23</f>
        <v>5857</v>
      </c>
      <c r="Y23" s="171"/>
      <c r="Z23" s="114">
        <f>+'C45'!Z23+'C53'!Z23</f>
        <v>3695</v>
      </c>
      <c r="AA23" s="114">
        <f>+'C45'!AA23+'C53'!AA23</f>
        <v>1870</v>
      </c>
      <c r="AB23" s="114">
        <f>+'C45'!AB23+'C53'!AB23</f>
        <v>1825</v>
      </c>
    </row>
    <row r="24" spans="1:33" ht="15" customHeight="1" x14ac:dyDescent="0.2">
      <c r="A24" s="115" t="s">
        <v>74</v>
      </c>
      <c r="B24" s="114">
        <f>+'C45'!B24+'C53'!B24</f>
        <v>870</v>
      </c>
      <c r="C24" s="114">
        <f>+'C45'!C24+'C53'!C24</f>
        <v>413</v>
      </c>
      <c r="D24" s="114">
        <f>+'C45'!D24+'C53'!D24</f>
        <v>457</v>
      </c>
      <c r="E24" s="171"/>
      <c r="F24" s="114">
        <f>+'C45'!F24+'C53'!F24</f>
        <v>221</v>
      </c>
      <c r="G24" s="114">
        <f>+'C45'!G24+'C53'!G24</f>
        <v>103</v>
      </c>
      <c r="H24" s="114">
        <f>+'C45'!H24+'C53'!H24</f>
        <v>118</v>
      </c>
      <c r="I24" s="171"/>
      <c r="J24" s="114">
        <f>+'C45'!J24+'C53'!J24</f>
        <v>184</v>
      </c>
      <c r="K24" s="114">
        <f>+'C45'!K24+'C53'!K24</f>
        <v>80</v>
      </c>
      <c r="L24" s="114">
        <f>+'C45'!L24+'C53'!L24</f>
        <v>104</v>
      </c>
      <c r="M24" s="171"/>
      <c r="N24" s="114">
        <f>+'C45'!N24+'C53'!N24</f>
        <v>188</v>
      </c>
      <c r="O24" s="114">
        <f>+'C45'!O24+'C53'!O24</f>
        <v>94</v>
      </c>
      <c r="P24" s="114">
        <f>+'C45'!P24+'C53'!P24</f>
        <v>94</v>
      </c>
      <c r="Q24" s="171"/>
      <c r="R24" s="114">
        <f>+'C45'!R24+'C53'!R24</f>
        <v>124</v>
      </c>
      <c r="S24" s="114">
        <f>+'C45'!S24+'C53'!S24</f>
        <v>57</v>
      </c>
      <c r="T24" s="114">
        <f>+'C45'!T24+'C53'!T24</f>
        <v>67</v>
      </c>
      <c r="U24" s="171"/>
      <c r="V24" s="114">
        <f>+'C45'!V24+'C53'!V24</f>
        <v>131</v>
      </c>
      <c r="W24" s="114">
        <f>+'C45'!W24+'C53'!W24</f>
        <v>68</v>
      </c>
      <c r="X24" s="114">
        <f>+'C45'!X24+'C53'!X24</f>
        <v>63</v>
      </c>
      <c r="Y24" s="171"/>
      <c r="Z24" s="114">
        <f>+'C45'!Z24+'C53'!Z24</f>
        <v>22</v>
      </c>
      <c r="AA24" s="114">
        <f>+'C45'!AA24+'C53'!AA24</f>
        <v>11</v>
      </c>
      <c r="AB24" s="114">
        <f>+'C45'!AB24+'C53'!AB24</f>
        <v>11</v>
      </c>
    </row>
    <row r="25" spans="1:33" ht="15" customHeight="1" thickBot="1" x14ac:dyDescent="0.25">
      <c r="A25" s="119" t="s">
        <v>245</v>
      </c>
      <c r="B25" s="114">
        <f>+'C45'!B25+'C53'!B25</f>
        <v>0</v>
      </c>
      <c r="C25" s="114">
        <f>+'C45'!C25+'C53'!C25</f>
        <v>0</v>
      </c>
      <c r="D25" s="114">
        <f>+'C45'!D25+'C53'!D25</f>
        <v>0</v>
      </c>
      <c r="E25" s="120"/>
      <c r="F25" s="120">
        <f>+'C45'!F25+'C53'!F25</f>
        <v>0</v>
      </c>
      <c r="G25" s="120">
        <f>+'C45'!G25+'C53'!G25</f>
        <v>0</v>
      </c>
      <c r="H25" s="120">
        <f>+'C45'!H25+'C53'!H25</f>
        <v>0</v>
      </c>
      <c r="I25" s="120"/>
      <c r="J25" s="120">
        <f>+'C45'!J25+'C53'!J25</f>
        <v>0</v>
      </c>
      <c r="K25" s="120">
        <f>+'C45'!K25+'C53'!K25</f>
        <v>0</v>
      </c>
      <c r="L25" s="120">
        <f>+'C45'!L25+'C53'!L25</f>
        <v>0</v>
      </c>
      <c r="M25" s="120"/>
      <c r="N25" s="120">
        <f>+'C45'!N25+'C53'!N25</f>
        <v>0</v>
      </c>
      <c r="O25" s="120">
        <f>+'C45'!O25+'C53'!O25</f>
        <v>0</v>
      </c>
      <c r="P25" s="120">
        <f>+'C45'!P25+'C53'!P25</f>
        <v>0</v>
      </c>
      <c r="Q25" s="120"/>
      <c r="R25" s="120">
        <f>+'C45'!R25+'C53'!R25</f>
        <v>0</v>
      </c>
      <c r="S25" s="120">
        <f>+'C45'!S25+'C53'!S25</f>
        <v>0</v>
      </c>
      <c r="T25" s="120">
        <f>+'C45'!T25+'C53'!T25</f>
        <v>0</v>
      </c>
      <c r="U25" s="120"/>
      <c r="V25" s="120">
        <f>+'C45'!V25+'C53'!V25</f>
        <v>0</v>
      </c>
      <c r="W25" s="120">
        <f>+'C45'!W25+'C53'!W25</f>
        <v>0</v>
      </c>
      <c r="X25" s="120">
        <f>+'C45'!X25+'C53'!X25</f>
        <v>0</v>
      </c>
      <c r="Y25" s="120"/>
      <c r="Z25" s="120">
        <f>+'C45'!Z25+'C53'!Z25</f>
        <v>0</v>
      </c>
      <c r="AA25" s="120">
        <f>+'C45'!AA25+'C53'!AA25</f>
        <v>0</v>
      </c>
      <c r="AB25" s="120">
        <f>+'C45'!AB25+'C53'!AB25</f>
        <v>0</v>
      </c>
    </row>
    <row r="26" spans="1:33" ht="15" customHeight="1" x14ac:dyDescent="0.2">
      <c r="A26" s="388" t="s">
        <v>238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</row>
    <row r="27" spans="1:33" ht="15" customHeight="1" x14ac:dyDescent="0.2">
      <c r="A27" s="389" t="s">
        <v>224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98"/>
  <sheetViews>
    <sheetView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5.425781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90" t="s">
        <v>462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130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70"/>
      <c r="AF3" s="170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s="170" customFormat="1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s="170" customFormat="1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83" t="s">
        <v>421</v>
      </c>
      <c r="B10" s="383" t="s">
        <v>76</v>
      </c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273302</v>
      </c>
      <c r="C12" s="151">
        <f t="shared" si="0"/>
        <v>132384</v>
      </c>
      <c r="D12" s="151">
        <f t="shared" si="0"/>
        <v>140918</v>
      </c>
      <c r="E12" s="151"/>
      <c r="F12" s="151">
        <f t="shared" ref="F12:H14" si="1">+F18+F24</f>
        <v>56235</v>
      </c>
      <c r="G12" s="151">
        <f t="shared" si="1"/>
        <v>28222</v>
      </c>
      <c r="H12" s="151">
        <f t="shared" si="1"/>
        <v>28013</v>
      </c>
      <c r="I12" s="151"/>
      <c r="J12" s="151">
        <f t="shared" ref="J12:L14" si="2">+J18+J24</f>
        <v>52634</v>
      </c>
      <c r="K12" s="151">
        <f t="shared" si="2"/>
        <v>25497</v>
      </c>
      <c r="L12" s="151">
        <f t="shared" si="2"/>
        <v>27137</v>
      </c>
      <c r="M12" s="151"/>
      <c r="N12" s="151">
        <f t="shared" ref="N12:P14" si="3">+N18+N24</f>
        <v>53965</v>
      </c>
      <c r="O12" s="151">
        <f t="shared" si="3"/>
        <v>26124</v>
      </c>
      <c r="P12" s="151">
        <f t="shared" si="3"/>
        <v>27841</v>
      </c>
      <c r="Q12" s="151"/>
      <c r="R12" s="151">
        <f t="shared" ref="R12:T14" si="4">+R18+R24</f>
        <v>50787</v>
      </c>
      <c r="S12" s="151">
        <f t="shared" si="4"/>
        <v>24110</v>
      </c>
      <c r="T12" s="151">
        <f t="shared" si="4"/>
        <v>26677</v>
      </c>
      <c r="U12" s="151"/>
      <c r="V12" s="151">
        <f t="shared" ref="V12:X14" si="5">+V18+V24</f>
        <v>45886</v>
      </c>
      <c r="W12" s="151">
        <f t="shared" si="5"/>
        <v>21819</v>
      </c>
      <c r="X12" s="151">
        <f t="shared" si="5"/>
        <v>24067</v>
      </c>
      <c r="Y12" s="151"/>
      <c r="Z12" s="151">
        <f t="shared" ref="Z12:AB14" si="6">+Z18+Z24</f>
        <v>13795</v>
      </c>
      <c r="AA12" s="151">
        <f t="shared" si="6"/>
        <v>6612</v>
      </c>
      <c r="AB12" s="151">
        <f t="shared" si="6"/>
        <v>7183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237321</v>
      </c>
      <c r="C13" s="114">
        <f t="shared" si="0"/>
        <v>114432</v>
      </c>
      <c r="D13" s="114">
        <f t="shared" si="0"/>
        <v>122889</v>
      </c>
      <c r="E13" s="114"/>
      <c r="F13" s="114">
        <f t="shared" si="1"/>
        <v>48857</v>
      </c>
      <c r="G13" s="114">
        <f t="shared" si="1"/>
        <v>24539</v>
      </c>
      <c r="H13" s="114">
        <f t="shared" si="1"/>
        <v>24318</v>
      </c>
      <c r="I13" s="114"/>
      <c r="J13" s="114">
        <f t="shared" si="2"/>
        <v>45303</v>
      </c>
      <c r="K13" s="114">
        <f t="shared" si="2"/>
        <v>21811</v>
      </c>
      <c r="L13" s="114">
        <f t="shared" si="2"/>
        <v>23492</v>
      </c>
      <c r="M13" s="114"/>
      <c r="N13" s="114">
        <f t="shared" si="3"/>
        <v>46698</v>
      </c>
      <c r="O13" s="114">
        <f t="shared" si="3"/>
        <v>22529</v>
      </c>
      <c r="P13" s="114">
        <f t="shared" si="3"/>
        <v>24169</v>
      </c>
      <c r="Q13" s="114"/>
      <c r="R13" s="114">
        <f t="shared" si="4"/>
        <v>44026</v>
      </c>
      <c r="S13" s="114">
        <f t="shared" si="4"/>
        <v>20745</v>
      </c>
      <c r="T13" s="114">
        <f t="shared" si="4"/>
        <v>23281</v>
      </c>
      <c r="U13" s="114"/>
      <c r="V13" s="114">
        <f t="shared" si="5"/>
        <v>39291</v>
      </c>
      <c r="W13" s="114">
        <f t="shared" si="5"/>
        <v>18553</v>
      </c>
      <c r="X13" s="114">
        <f t="shared" si="5"/>
        <v>20738</v>
      </c>
      <c r="Y13" s="114"/>
      <c r="Z13" s="114">
        <f t="shared" si="6"/>
        <v>13146</v>
      </c>
      <c r="AA13" s="114">
        <f t="shared" si="6"/>
        <v>6255</v>
      </c>
      <c r="AB13" s="114">
        <f t="shared" si="6"/>
        <v>6891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25277</v>
      </c>
      <c r="C14" s="114">
        <f>+C20+C26</f>
        <v>12753</v>
      </c>
      <c r="D14" s="114">
        <f>+D20+D26</f>
        <v>12524</v>
      </c>
      <c r="E14" s="114"/>
      <c r="F14" s="114">
        <f t="shared" si="1"/>
        <v>5176</v>
      </c>
      <c r="G14" s="114">
        <f t="shared" si="1"/>
        <v>2573</v>
      </c>
      <c r="H14" s="114">
        <f t="shared" si="1"/>
        <v>2603</v>
      </c>
      <c r="I14" s="114"/>
      <c r="J14" s="114">
        <f t="shared" si="2"/>
        <v>5203</v>
      </c>
      <c r="K14" s="114">
        <f t="shared" si="2"/>
        <v>2646</v>
      </c>
      <c r="L14" s="114">
        <f t="shared" si="2"/>
        <v>2557</v>
      </c>
      <c r="M14" s="114"/>
      <c r="N14" s="114">
        <f t="shared" si="3"/>
        <v>5247</v>
      </c>
      <c r="O14" s="114">
        <f t="shared" si="3"/>
        <v>2629</v>
      </c>
      <c r="P14" s="114">
        <f t="shared" si="3"/>
        <v>2618</v>
      </c>
      <c r="Q14" s="114"/>
      <c r="R14" s="114">
        <f t="shared" si="4"/>
        <v>4747</v>
      </c>
      <c r="S14" s="114">
        <f t="shared" si="4"/>
        <v>2385</v>
      </c>
      <c r="T14" s="114">
        <f t="shared" si="4"/>
        <v>2362</v>
      </c>
      <c r="U14" s="114"/>
      <c r="V14" s="114">
        <f t="shared" si="5"/>
        <v>4673</v>
      </c>
      <c r="W14" s="114">
        <f t="shared" si="5"/>
        <v>2394</v>
      </c>
      <c r="X14" s="114">
        <f t="shared" si="5"/>
        <v>2279</v>
      </c>
      <c r="Y14" s="114"/>
      <c r="Z14" s="114">
        <f t="shared" si="6"/>
        <v>231</v>
      </c>
      <c r="AA14" s="114">
        <f t="shared" si="6"/>
        <v>126</v>
      </c>
      <c r="AB14" s="114">
        <f t="shared" si="6"/>
        <v>105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10704</v>
      </c>
      <c r="C15" s="114">
        <f>+C21</f>
        <v>5199</v>
      </c>
      <c r="D15" s="114">
        <f>+D21</f>
        <v>5505</v>
      </c>
      <c r="E15" s="114"/>
      <c r="F15" s="114">
        <f>+F21</f>
        <v>2202</v>
      </c>
      <c r="G15" s="114">
        <f>+G21</f>
        <v>1110</v>
      </c>
      <c r="H15" s="114">
        <f>+H21</f>
        <v>1092</v>
      </c>
      <c r="I15" s="114"/>
      <c r="J15" s="114">
        <f>+J21</f>
        <v>2128</v>
      </c>
      <c r="K15" s="114">
        <f>+K21</f>
        <v>1040</v>
      </c>
      <c r="L15" s="114">
        <f>+L21</f>
        <v>1088</v>
      </c>
      <c r="M15" s="114"/>
      <c r="N15" s="114">
        <f>+N21</f>
        <v>2020</v>
      </c>
      <c r="O15" s="114">
        <f>+O21</f>
        <v>966</v>
      </c>
      <c r="P15" s="114">
        <f>+P21</f>
        <v>1054</v>
      </c>
      <c r="Q15" s="114"/>
      <c r="R15" s="114">
        <f>+R21</f>
        <v>2014</v>
      </c>
      <c r="S15" s="114">
        <f>+S21</f>
        <v>980</v>
      </c>
      <c r="T15" s="114">
        <f>+T21</f>
        <v>1034</v>
      </c>
      <c r="U15" s="114"/>
      <c r="V15" s="114">
        <f>+V21</f>
        <v>1922</v>
      </c>
      <c r="W15" s="114">
        <f>+W21</f>
        <v>872</v>
      </c>
      <c r="X15" s="114">
        <f>+X21</f>
        <v>1050</v>
      </c>
      <c r="Y15" s="114"/>
      <c r="Z15" s="114">
        <f>+Z21</f>
        <v>418</v>
      </c>
      <c r="AA15" s="114">
        <f>+AA21</f>
        <v>231</v>
      </c>
      <c r="AB15" s="114">
        <f>+AB21</f>
        <v>187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7"/>
      <c r="J17" s="116"/>
      <c r="K17" s="116"/>
      <c r="L17" s="116"/>
      <c r="M17" s="117"/>
      <c r="N17" s="116"/>
      <c r="O17" s="116"/>
      <c r="P17" s="11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5">
      <c r="A18" s="136" t="s">
        <v>19</v>
      </c>
      <c r="B18" s="151">
        <f>'C46-47'!B18+'C54-55'!B18</f>
        <v>202719</v>
      </c>
      <c r="C18" s="151">
        <f>'C46-47'!C18+'C54-55'!C18</f>
        <v>98020</v>
      </c>
      <c r="D18" s="151">
        <f>'C46-47'!D18+'C54-55'!D18</f>
        <v>104699</v>
      </c>
      <c r="E18" s="151"/>
      <c r="F18" s="151">
        <f>'C46-47'!F18+'C54-55'!F18</f>
        <v>40700</v>
      </c>
      <c r="G18" s="151">
        <f>'C46-47'!G18+'C54-55'!G18</f>
        <v>20460</v>
      </c>
      <c r="H18" s="151">
        <f>'C46-47'!H18+'C54-55'!H18</f>
        <v>20240</v>
      </c>
      <c r="I18" s="172"/>
      <c r="J18" s="151">
        <f>'C46-47'!J18+'C54-55'!J18</f>
        <v>38713</v>
      </c>
      <c r="K18" s="151">
        <f>'C46-47'!K18+'C54-55'!K18</f>
        <v>18858</v>
      </c>
      <c r="L18" s="151">
        <f>'C46-47'!L18+'C54-55'!L18</f>
        <v>19855</v>
      </c>
      <c r="M18" s="172"/>
      <c r="N18" s="151">
        <f>'C46-47'!N18+'C54-55'!N18</f>
        <v>39942</v>
      </c>
      <c r="O18" s="151">
        <f>'C46-47'!O18+'C54-55'!O18</f>
        <v>19214</v>
      </c>
      <c r="P18" s="151">
        <f>'C46-47'!P18+'C54-55'!P18</f>
        <v>20728</v>
      </c>
      <c r="Q18" s="172"/>
      <c r="R18" s="151">
        <f>'C46-47'!R18+'C54-55'!R18</f>
        <v>38189</v>
      </c>
      <c r="S18" s="151">
        <f>'C46-47'!S18+'C54-55'!S18</f>
        <v>18110</v>
      </c>
      <c r="T18" s="151">
        <f>'C46-47'!T18+'C54-55'!T18</f>
        <v>20079</v>
      </c>
      <c r="U18" s="172"/>
      <c r="V18" s="151">
        <f>'C46-47'!V18+'C54-55'!V18</f>
        <v>35077</v>
      </c>
      <c r="W18" s="151">
        <f>'C46-47'!W18+'C54-55'!W18</f>
        <v>16630</v>
      </c>
      <c r="X18" s="151">
        <f>'C46-47'!X18+'C54-55'!X18</f>
        <v>18447</v>
      </c>
      <c r="Y18" s="172"/>
      <c r="Z18" s="151">
        <f>'C46-47'!Z18+'C54-55'!Z18</f>
        <v>10098</v>
      </c>
      <c r="AA18" s="151">
        <f>'C46-47'!AA18+'C54-55'!AA18</f>
        <v>4748</v>
      </c>
      <c r="AB18" s="151">
        <f>'C46-47'!AB18+'C54-55'!AB18</f>
        <v>5350</v>
      </c>
      <c r="AC18" s="107"/>
      <c r="AD18" s="107"/>
      <c r="AE18" s="107"/>
      <c r="AF18" s="107"/>
      <c r="AG18" s="107"/>
    </row>
    <row r="19" spans="1:33" ht="15" customHeight="1" x14ac:dyDescent="0.25">
      <c r="A19" s="115" t="s">
        <v>73</v>
      </c>
      <c r="B19" s="114">
        <f>'C46-47'!B19+'C54-55'!B19</f>
        <v>167586</v>
      </c>
      <c r="C19" s="114">
        <f>'C46-47'!C19+'C54-55'!C19</f>
        <v>80471</v>
      </c>
      <c r="D19" s="114">
        <f>'C46-47'!D19+'C54-55'!D19</f>
        <v>87115</v>
      </c>
      <c r="E19" s="118"/>
      <c r="F19" s="114">
        <f>'C46-47'!F19+'C54-55'!F19</f>
        <v>33535</v>
      </c>
      <c r="G19" s="114">
        <f>'C46-47'!G19+'C54-55'!G19</f>
        <v>16876</v>
      </c>
      <c r="H19" s="114">
        <f>'C46-47'!H19+'C54-55'!H19</f>
        <v>16659</v>
      </c>
      <c r="I19" s="118"/>
      <c r="J19" s="114">
        <f>'C46-47'!J19+'C54-55'!J19</f>
        <v>31563</v>
      </c>
      <c r="K19" s="114">
        <f>'C46-47'!K19+'C54-55'!K19</f>
        <v>15251</v>
      </c>
      <c r="L19" s="114">
        <f>'C46-47'!L19+'C54-55'!L19</f>
        <v>16312</v>
      </c>
      <c r="M19" s="118"/>
      <c r="N19" s="114">
        <f>'C46-47'!N19+'C54-55'!N19</f>
        <v>32856</v>
      </c>
      <c r="O19" s="114">
        <f>'C46-47'!O19+'C54-55'!O19</f>
        <v>15709</v>
      </c>
      <c r="P19" s="114">
        <f>'C46-47'!P19+'C54-55'!P19</f>
        <v>17147</v>
      </c>
      <c r="Q19" s="118"/>
      <c r="R19" s="114">
        <f>'C46-47'!R19+'C54-55'!R19</f>
        <v>31548</v>
      </c>
      <c r="S19" s="114">
        <f>'C46-47'!S19+'C54-55'!S19</f>
        <v>14801</v>
      </c>
      <c r="T19" s="114">
        <f>'C46-47'!T19+'C54-55'!T19</f>
        <v>16747</v>
      </c>
      <c r="U19" s="118"/>
      <c r="V19" s="114">
        <f>'C46-47'!V19+'C54-55'!V19</f>
        <v>28613</v>
      </c>
      <c r="W19" s="114">
        <f>'C46-47'!W19+'C54-55'!W19</f>
        <v>13432</v>
      </c>
      <c r="X19" s="114">
        <f>'C46-47'!X19+'C54-55'!X19</f>
        <v>15181</v>
      </c>
      <c r="Y19" s="118"/>
      <c r="Z19" s="114">
        <f>'C46-47'!Z19+'C54-55'!Z19</f>
        <v>9471</v>
      </c>
      <c r="AA19" s="114">
        <f>'C46-47'!AA19+'C54-55'!AA19</f>
        <v>4402</v>
      </c>
      <c r="AB19" s="114">
        <f>'C46-47'!AB19+'C54-55'!AB19</f>
        <v>5069</v>
      </c>
    </row>
    <row r="20" spans="1:33" ht="15" customHeight="1" x14ac:dyDescent="0.25">
      <c r="A20" s="115" t="s">
        <v>74</v>
      </c>
      <c r="B20" s="114">
        <f>'C46-47'!B20+'C54-55'!B20</f>
        <v>24429</v>
      </c>
      <c r="C20" s="114">
        <f>'C46-47'!C20+'C54-55'!C20</f>
        <v>12350</v>
      </c>
      <c r="D20" s="114">
        <f>'C46-47'!D20+'C54-55'!D20</f>
        <v>12079</v>
      </c>
      <c r="E20" s="118"/>
      <c r="F20" s="114">
        <f>'C46-47'!F20+'C54-55'!F20</f>
        <v>4963</v>
      </c>
      <c r="G20" s="114">
        <f>'C46-47'!G20+'C54-55'!G20</f>
        <v>2474</v>
      </c>
      <c r="H20" s="114">
        <f>'C46-47'!H20+'C54-55'!H20</f>
        <v>2489</v>
      </c>
      <c r="I20" s="118"/>
      <c r="J20" s="114">
        <f>'C46-47'!J20+'C54-55'!J20</f>
        <v>5022</v>
      </c>
      <c r="K20" s="114">
        <f>'C46-47'!K20+'C54-55'!K20</f>
        <v>2567</v>
      </c>
      <c r="L20" s="114">
        <f>'C46-47'!L20+'C54-55'!L20</f>
        <v>2455</v>
      </c>
      <c r="M20" s="118"/>
      <c r="N20" s="114">
        <f>'C46-47'!N20+'C54-55'!N20</f>
        <v>5066</v>
      </c>
      <c r="O20" s="114">
        <f>'C46-47'!O20+'C54-55'!O20</f>
        <v>2539</v>
      </c>
      <c r="P20" s="114">
        <f>'C46-47'!P20+'C54-55'!P20</f>
        <v>2527</v>
      </c>
      <c r="Q20" s="118"/>
      <c r="R20" s="114">
        <f>'C46-47'!R20+'C54-55'!R20</f>
        <v>4627</v>
      </c>
      <c r="S20" s="114">
        <f>'C46-47'!S20+'C54-55'!S20</f>
        <v>2329</v>
      </c>
      <c r="T20" s="114">
        <f>'C46-47'!T20+'C54-55'!T20</f>
        <v>2298</v>
      </c>
      <c r="U20" s="118"/>
      <c r="V20" s="114">
        <f>'C46-47'!V20+'C54-55'!V20</f>
        <v>4542</v>
      </c>
      <c r="W20" s="114">
        <f>'C46-47'!W20+'C54-55'!W20</f>
        <v>2326</v>
      </c>
      <c r="X20" s="114">
        <f>'C46-47'!X20+'C54-55'!X20</f>
        <v>2216</v>
      </c>
      <c r="Y20" s="118"/>
      <c r="Z20" s="114">
        <f>'C46-47'!Z20+'C54-55'!Z20</f>
        <v>209</v>
      </c>
      <c r="AA20" s="114">
        <f>'C46-47'!AA20+'C54-55'!AA20</f>
        <v>115</v>
      </c>
      <c r="AB20" s="114">
        <f>'C46-47'!AB20+'C54-55'!AB20</f>
        <v>94</v>
      </c>
    </row>
    <row r="21" spans="1:33" ht="15" customHeight="1" x14ac:dyDescent="0.25">
      <c r="A21" s="115" t="s">
        <v>245</v>
      </c>
      <c r="B21" s="114">
        <f>'C46-47'!B21+'C54-55'!B21</f>
        <v>10704</v>
      </c>
      <c r="C21" s="114">
        <f>'C46-47'!C21+'C54-55'!C21</f>
        <v>5199</v>
      </c>
      <c r="D21" s="114">
        <f>'C46-47'!D21+'C54-55'!D21</f>
        <v>5505</v>
      </c>
      <c r="E21" s="118"/>
      <c r="F21" s="114">
        <f>'C46-47'!F21+'C54-55'!F21</f>
        <v>2202</v>
      </c>
      <c r="G21" s="114">
        <f>'C46-47'!G21+'C54-55'!G21</f>
        <v>1110</v>
      </c>
      <c r="H21" s="114">
        <f>'C46-47'!H21+'C54-55'!H21</f>
        <v>1092</v>
      </c>
      <c r="I21" s="118"/>
      <c r="J21" s="114">
        <f>'C46-47'!J21+'C54-55'!J21</f>
        <v>2128</v>
      </c>
      <c r="K21" s="114">
        <f>'C46-47'!K21+'C54-55'!K21</f>
        <v>1040</v>
      </c>
      <c r="L21" s="114">
        <f>'C46-47'!L21+'C54-55'!L21</f>
        <v>1088</v>
      </c>
      <c r="M21" s="118"/>
      <c r="N21" s="114">
        <f>'C46-47'!N21+'C54-55'!N21</f>
        <v>2020</v>
      </c>
      <c r="O21" s="114">
        <f>'C46-47'!O21+'C54-55'!O21</f>
        <v>966</v>
      </c>
      <c r="P21" s="114">
        <f>'C46-47'!P21+'C54-55'!P21</f>
        <v>1054</v>
      </c>
      <c r="Q21" s="118"/>
      <c r="R21" s="114">
        <f>'C46-47'!R21+'C54-55'!R21</f>
        <v>2014</v>
      </c>
      <c r="S21" s="114">
        <f>'C46-47'!S21+'C54-55'!S21</f>
        <v>980</v>
      </c>
      <c r="T21" s="114">
        <f>'C46-47'!T21+'C54-55'!T21</f>
        <v>1034</v>
      </c>
      <c r="U21" s="118"/>
      <c r="V21" s="114">
        <f>'C46-47'!V21+'C54-55'!V21</f>
        <v>1922</v>
      </c>
      <c r="W21" s="114">
        <f>'C46-47'!W21+'C54-55'!W21</f>
        <v>872</v>
      </c>
      <c r="X21" s="114">
        <f>'C46-47'!X21+'C54-55'!X21</f>
        <v>1050</v>
      </c>
      <c r="Y21" s="118"/>
      <c r="Z21" s="114">
        <f>'C46-47'!Z21+'C54-55'!Z21</f>
        <v>418</v>
      </c>
      <c r="AA21" s="114">
        <f>'C46-47'!AA21+'C54-55'!AA21</f>
        <v>231</v>
      </c>
      <c r="AB21" s="114">
        <f>'C46-47'!AB21+'C54-55'!AB21</f>
        <v>187</v>
      </c>
    </row>
    <row r="22" spans="1:33" ht="15" customHeight="1" x14ac:dyDescent="0.25">
      <c r="A22" s="115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</row>
    <row r="23" spans="1:33" ht="15" customHeight="1" x14ac:dyDescent="0.25">
      <c r="A23" s="124" t="s">
        <v>420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</row>
    <row r="24" spans="1:33" s="123" customFormat="1" ht="15" customHeight="1" x14ac:dyDescent="0.25">
      <c r="A24" s="136" t="s">
        <v>19</v>
      </c>
      <c r="B24" s="151">
        <f>'C46-47'!B24+'C54-55'!B24</f>
        <v>70583</v>
      </c>
      <c r="C24" s="151">
        <f>'C46-47'!C24+'C54-55'!C24</f>
        <v>34364</v>
      </c>
      <c r="D24" s="151">
        <f>'C46-47'!D24+'C54-55'!D24</f>
        <v>36219</v>
      </c>
      <c r="E24" s="151"/>
      <c r="F24" s="151">
        <f>'C46-47'!F24+'C54-55'!F24</f>
        <v>15535</v>
      </c>
      <c r="G24" s="151">
        <f>'C46-47'!G24+'C54-55'!G24</f>
        <v>7762</v>
      </c>
      <c r="H24" s="151">
        <f>'C46-47'!H24+'C54-55'!H24</f>
        <v>7773</v>
      </c>
      <c r="I24" s="172"/>
      <c r="J24" s="151">
        <f>'C46-47'!J24+'C54-55'!J24</f>
        <v>13921</v>
      </c>
      <c r="K24" s="151">
        <f>'C46-47'!K24+'C54-55'!K24</f>
        <v>6639</v>
      </c>
      <c r="L24" s="151">
        <f>'C46-47'!L24+'C54-55'!L24</f>
        <v>7282</v>
      </c>
      <c r="M24" s="172"/>
      <c r="N24" s="151">
        <f>'C46-47'!N24+'C54-55'!N24</f>
        <v>14023</v>
      </c>
      <c r="O24" s="151">
        <f>'C46-47'!O24+'C54-55'!O24</f>
        <v>6910</v>
      </c>
      <c r="P24" s="151">
        <f>'C46-47'!P24+'C54-55'!P24</f>
        <v>7113</v>
      </c>
      <c r="Q24" s="172"/>
      <c r="R24" s="151">
        <f>'C46-47'!R24+'C54-55'!R24</f>
        <v>12598</v>
      </c>
      <c r="S24" s="151">
        <f>'C46-47'!S24+'C54-55'!S24</f>
        <v>6000</v>
      </c>
      <c r="T24" s="151">
        <f>'C46-47'!T24+'C54-55'!T24</f>
        <v>6598</v>
      </c>
      <c r="U24" s="172"/>
      <c r="V24" s="151">
        <f>'C46-47'!V24+'C54-55'!V24</f>
        <v>10809</v>
      </c>
      <c r="W24" s="151">
        <f>'C46-47'!W24+'C54-55'!W24</f>
        <v>5189</v>
      </c>
      <c r="X24" s="151">
        <f>'C46-47'!X24+'C54-55'!X24</f>
        <v>5620</v>
      </c>
      <c r="Y24" s="172"/>
      <c r="Z24" s="151">
        <f>'C46-47'!Z24+'C54-55'!Z24</f>
        <v>3697</v>
      </c>
      <c r="AA24" s="151">
        <f>'C46-47'!AA24+'C54-55'!AA24</f>
        <v>1864</v>
      </c>
      <c r="AB24" s="151">
        <f>'C46-47'!AB24+'C54-55'!AB24</f>
        <v>1833</v>
      </c>
      <c r="AC24" s="107"/>
      <c r="AD24" s="107"/>
      <c r="AE24" s="107"/>
      <c r="AF24" s="107"/>
      <c r="AG24" s="107"/>
    </row>
    <row r="25" spans="1:33" ht="15" customHeight="1" x14ac:dyDescent="0.25">
      <c r="A25" s="115" t="s">
        <v>73</v>
      </c>
      <c r="B25" s="114">
        <f>'C46-47'!B25+'C54-55'!B25</f>
        <v>69735</v>
      </c>
      <c r="C25" s="114">
        <f>'C46-47'!C25+'C54-55'!C25</f>
        <v>33961</v>
      </c>
      <c r="D25" s="114">
        <f>'C46-47'!D25+'C54-55'!D25</f>
        <v>35774</v>
      </c>
      <c r="E25" s="118"/>
      <c r="F25" s="114">
        <f>'C46-47'!F25+'C54-55'!F25</f>
        <v>15322</v>
      </c>
      <c r="G25" s="114">
        <f>'C46-47'!G25+'C54-55'!G25</f>
        <v>7663</v>
      </c>
      <c r="H25" s="114">
        <f>'C46-47'!H25+'C54-55'!H25</f>
        <v>7659</v>
      </c>
      <c r="I25" s="118"/>
      <c r="J25" s="114">
        <f>'C46-47'!J25+'C54-55'!J25</f>
        <v>13740</v>
      </c>
      <c r="K25" s="114">
        <f>'C46-47'!K25+'C54-55'!K25</f>
        <v>6560</v>
      </c>
      <c r="L25" s="114">
        <f>'C46-47'!L25+'C54-55'!L25</f>
        <v>7180</v>
      </c>
      <c r="M25" s="118"/>
      <c r="N25" s="114">
        <f>'C46-47'!N25+'C54-55'!N25</f>
        <v>13842</v>
      </c>
      <c r="O25" s="114">
        <f>'C46-47'!O25+'C54-55'!O25</f>
        <v>6820</v>
      </c>
      <c r="P25" s="114">
        <f>'C46-47'!P25+'C54-55'!P25</f>
        <v>7022</v>
      </c>
      <c r="Q25" s="118"/>
      <c r="R25" s="114">
        <f>'C46-47'!R25+'C54-55'!R25</f>
        <v>12478</v>
      </c>
      <c r="S25" s="114">
        <f>'C46-47'!S25+'C54-55'!S25</f>
        <v>5944</v>
      </c>
      <c r="T25" s="114">
        <f>'C46-47'!T25+'C54-55'!T25</f>
        <v>6534</v>
      </c>
      <c r="U25" s="118"/>
      <c r="V25" s="114">
        <f>'C46-47'!V25+'C54-55'!V25</f>
        <v>10678</v>
      </c>
      <c r="W25" s="114">
        <f>'C46-47'!W25+'C54-55'!W25</f>
        <v>5121</v>
      </c>
      <c r="X25" s="114">
        <f>'C46-47'!X25+'C54-55'!X25</f>
        <v>5557</v>
      </c>
      <c r="Y25" s="118"/>
      <c r="Z25" s="114">
        <f>'C46-47'!Z25+'C54-55'!Z25</f>
        <v>3675</v>
      </c>
      <c r="AA25" s="114">
        <f>'C46-47'!AA25+'C54-55'!AA25</f>
        <v>1853</v>
      </c>
      <c r="AB25" s="114">
        <f>'C46-47'!AB25+'C54-55'!AB25</f>
        <v>1822</v>
      </c>
    </row>
    <row r="26" spans="1:33" ht="15" customHeight="1" x14ac:dyDescent="0.25">
      <c r="A26" s="115" t="s">
        <v>74</v>
      </c>
      <c r="B26" s="114">
        <f>'C46-47'!B26+'C54-55'!B26</f>
        <v>848</v>
      </c>
      <c r="C26" s="114">
        <f>'C46-47'!C26+'C54-55'!C26</f>
        <v>403</v>
      </c>
      <c r="D26" s="114">
        <f>'C46-47'!D26+'C54-55'!D26</f>
        <v>445</v>
      </c>
      <c r="E26" s="118"/>
      <c r="F26" s="114">
        <f>'C46-47'!F26+'C54-55'!F26</f>
        <v>213</v>
      </c>
      <c r="G26" s="114">
        <f>'C46-47'!G26+'C54-55'!G26</f>
        <v>99</v>
      </c>
      <c r="H26" s="114">
        <f>'C46-47'!H26+'C54-55'!H26</f>
        <v>114</v>
      </c>
      <c r="I26" s="118"/>
      <c r="J26" s="114">
        <f>'C46-47'!J26+'C54-55'!J26</f>
        <v>181</v>
      </c>
      <c r="K26" s="114">
        <f>'C46-47'!K26+'C54-55'!K26</f>
        <v>79</v>
      </c>
      <c r="L26" s="114">
        <f>'C46-47'!L26+'C54-55'!L26</f>
        <v>102</v>
      </c>
      <c r="M26" s="118"/>
      <c r="N26" s="114">
        <f>'C46-47'!N26+'C54-55'!N26</f>
        <v>181</v>
      </c>
      <c r="O26" s="114">
        <f>'C46-47'!O26+'C54-55'!O26</f>
        <v>90</v>
      </c>
      <c r="P26" s="114">
        <f>'C46-47'!P26+'C54-55'!P26</f>
        <v>91</v>
      </c>
      <c r="Q26" s="118"/>
      <c r="R26" s="114">
        <f>'C46-47'!R26+'C54-55'!R26</f>
        <v>120</v>
      </c>
      <c r="S26" s="114">
        <f>'C46-47'!S26+'C54-55'!S26</f>
        <v>56</v>
      </c>
      <c r="T26" s="114">
        <f>'C46-47'!T26+'C54-55'!T26</f>
        <v>64</v>
      </c>
      <c r="U26" s="118"/>
      <c r="V26" s="114">
        <f>'C46-47'!V26+'C54-55'!V26</f>
        <v>131</v>
      </c>
      <c r="W26" s="114">
        <f>'C46-47'!W26+'C54-55'!W26</f>
        <v>68</v>
      </c>
      <c r="X26" s="114">
        <f>'C46-47'!X26+'C54-55'!X26</f>
        <v>63</v>
      </c>
      <c r="Y26" s="118"/>
      <c r="Z26" s="114">
        <f>'C46-47'!Z26+'C54-55'!Z26</f>
        <v>22</v>
      </c>
      <c r="AA26" s="114">
        <f>'C46-47'!AA26+'C54-55'!AA26</f>
        <v>11</v>
      </c>
      <c r="AB26" s="114">
        <f>'C46-47'!AB26+'C54-55'!AB26</f>
        <v>11</v>
      </c>
    </row>
    <row r="27" spans="1:33" ht="15" customHeight="1" x14ac:dyDescent="0.25">
      <c r="A27" s="115" t="s">
        <v>245</v>
      </c>
      <c r="B27" s="114">
        <f>'C46-47'!B27+'C54-55'!B27</f>
        <v>0</v>
      </c>
      <c r="C27" s="114">
        <f>'C46-47'!C27+'C54-55'!C27</f>
        <v>0</v>
      </c>
      <c r="D27" s="114">
        <f>'C46-47'!D27+'C54-55'!D27</f>
        <v>0</v>
      </c>
      <c r="E27" s="118"/>
      <c r="F27" s="118">
        <f>+'C46-47'!F27+'C54-55'!F27</f>
        <v>0</v>
      </c>
      <c r="G27" s="118">
        <f>+'C46-47'!G27+'C54-55'!G27</f>
        <v>0</v>
      </c>
      <c r="H27" s="118">
        <f>+'C46-47'!H27+'C54-55'!H27</f>
        <v>0</v>
      </c>
      <c r="I27" s="118"/>
      <c r="J27" s="118">
        <f>+'C46-47'!J27+'C54-55'!J27</f>
        <v>0</v>
      </c>
      <c r="K27" s="118">
        <f>+'C46-47'!K27+'C54-55'!K27</f>
        <v>0</v>
      </c>
      <c r="L27" s="118">
        <f>+'C46-47'!L27+'C54-55'!L27</f>
        <v>0</v>
      </c>
      <c r="M27" s="118"/>
      <c r="N27" s="118">
        <f>+'C46-47'!N27+'C54-55'!N27</f>
        <v>0</v>
      </c>
      <c r="O27" s="118">
        <f>+'C46-47'!O27+'C54-55'!O27</f>
        <v>0</v>
      </c>
      <c r="P27" s="118">
        <f>+'C46-47'!P27+'C54-55'!P27</f>
        <v>0</v>
      </c>
      <c r="Q27" s="118"/>
      <c r="R27" s="118">
        <f>+'C46-47'!R27+'C54-55'!R27</f>
        <v>0</v>
      </c>
      <c r="S27" s="118">
        <f>+'C46-47'!S27+'C54-55'!S27</f>
        <v>0</v>
      </c>
      <c r="T27" s="118">
        <f>+'C46-47'!T27+'C54-55'!T27</f>
        <v>0</v>
      </c>
      <c r="U27" s="118"/>
      <c r="V27" s="118">
        <f>+'C46-47'!V27+'C54-55'!V27</f>
        <v>0</v>
      </c>
      <c r="W27" s="118">
        <f>+'C46-47'!W27+'C54-55'!W27</f>
        <v>0</v>
      </c>
      <c r="X27" s="118">
        <f>+'C46-47'!X27+'C54-55'!X27</f>
        <v>0</v>
      </c>
      <c r="Y27" s="118"/>
      <c r="Z27" s="118">
        <f>+'C46-47'!Z27+'C54-55'!Z27</f>
        <v>0</v>
      </c>
      <c r="AA27" s="118">
        <f>+'C46-47'!AA27+'C54-55'!AA27</f>
        <v>0</v>
      </c>
      <c r="AB27" s="118">
        <f>+'C46-47'!AB27+'C54-55'!AB27</f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83" t="s">
        <v>422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81.722957314794058</v>
      </c>
      <c r="C31" s="173">
        <f t="shared" ref="C31:D32" si="7">+C12/(C12+C62)*100</f>
        <v>78.682444680863711</v>
      </c>
      <c r="D31" s="173">
        <f t="shared" si="7"/>
        <v>84.801473154645137</v>
      </c>
      <c r="E31" s="173"/>
      <c r="F31" s="173">
        <f>+F12/(F12+F62)*100</f>
        <v>73.623366761802515</v>
      </c>
      <c r="G31" s="173">
        <f t="shared" ref="G31:H32" si="8">+G12/(G12+G62)*100</f>
        <v>71.424594437273811</v>
      </c>
      <c r="H31" s="173">
        <f t="shared" si="8"/>
        <v>75.979820445360602</v>
      </c>
      <c r="I31" s="173"/>
      <c r="J31" s="173">
        <f>+J12/(J12+J62)*100</f>
        <v>77.138627936628907</v>
      </c>
      <c r="K31" s="173">
        <f t="shared" ref="K31:L32" si="9">+K12/(K12+K62)*100</f>
        <v>73.778176451864937</v>
      </c>
      <c r="L31" s="173">
        <f t="shared" si="9"/>
        <v>80.587396804656407</v>
      </c>
      <c r="M31" s="173"/>
      <c r="N31" s="173">
        <f>+N12/(N12+N62)*100</f>
        <v>84.128394599819174</v>
      </c>
      <c r="O31" s="173">
        <f t="shared" ref="O31:P32" si="10">+O12/(O12+O62)*100</f>
        <v>81.105246817758456</v>
      </c>
      <c r="P31" s="173">
        <f t="shared" si="10"/>
        <v>87.177479959919836</v>
      </c>
      <c r="Q31" s="173"/>
      <c r="R31" s="173">
        <f>+R12/(R12+R62)*100</f>
        <v>81.948881789137388</v>
      </c>
      <c r="S31" s="173">
        <f t="shared" ref="S31:T32" si="11">+S12/(S12+S62)*100</f>
        <v>77.814355796540141</v>
      </c>
      <c r="T31" s="173">
        <f t="shared" si="11"/>
        <v>86.082607292675064</v>
      </c>
      <c r="U31" s="173"/>
      <c r="V31" s="173">
        <f>+V12/(V12+V62)*100</f>
        <v>92.153515554395199</v>
      </c>
      <c r="W31" s="173">
        <f t="shared" ref="W31:X32" si="12">+W12/(W12+W62)*100</f>
        <v>89.779039624737692</v>
      </c>
      <c r="X31" s="173">
        <f t="shared" si="12"/>
        <v>94.417418595527664</v>
      </c>
      <c r="Y31" s="173"/>
      <c r="Z31" s="173">
        <f>+Z12/(Z12+Z62)*100</f>
        <v>99.266028639274666</v>
      </c>
      <c r="AA31" s="173">
        <f t="shared" ref="AA31:AB32" si="13">+AA12/(AA12+AA62)*100</f>
        <v>98.952409458246038</v>
      </c>
      <c r="AB31" s="173">
        <f t="shared" si="13"/>
        <v>99.556479556479559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79.965294157288227</v>
      </c>
      <c r="C32" s="125">
        <f t="shared" si="7"/>
        <v>76.699107214670633</v>
      </c>
      <c r="D32" s="125">
        <f t="shared" si="7"/>
        <v>83.267156331309621</v>
      </c>
      <c r="E32" s="125"/>
      <c r="F32" s="125">
        <f>+F13/(F13+F63)*100</f>
        <v>71.330335503839748</v>
      </c>
      <c r="G32" s="125">
        <f t="shared" si="8"/>
        <v>69.098639934671809</v>
      </c>
      <c r="H32" s="125">
        <f t="shared" si="8"/>
        <v>73.733361632455058</v>
      </c>
      <c r="I32" s="125"/>
      <c r="J32" s="125">
        <f>+J13/(J13+J63)*100</f>
        <v>74.850061957868647</v>
      </c>
      <c r="K32" s="125">
        <f t="shared" si="9"/>
        <v>71.219591836734693</v>
      </c>
      <c r="L32" s="125">
        <f t="shared" si="9"/>
        <v>78.568561872909697</v>
      </c>
      <c r="M32" s="125"/>
      <c r="N32" s="125">
        <f>+N13/(N13+N63)*100</f>
        <v>82.54321773252731</v>
      </c>
      <c r="O32" s="125">
        <f t="shared" si="10"/>
        <v>79.305125316812166</v>
      </c>
      <c r="P32" s="125">
        <f t="shared" si="10"/>
        <v>85.809131577078745</v>
      </c>
      <c r="Q32" s="125"/>
      <c r="R32" s="125">
        <f>+R13/(R13+R63)*100</f>
        <v>80.235461354814021</v>
      </c>
      <c r="S32" s="125">
        <f t="shared" si="11"/>
        <v>75.778053769725304</v>
      </c>
      <c r="T32" s="125">
        <f t="shared" si="11"/>
        <v>84.673577014002547</v>
      </c>
      <c r="U32" s="125"/>
      <c r="V32" s="125">
        <f>+V13/(V13+V63)*100</f>
        <v>91.179337231968816</v>
      </c>
      <c r="W32" s="125">
        <f t="shared" si="12"/>
        <v>88.511998473355277</v>
      </c>
      <c r="X32" s="125">
        <f t="shared" si="12"/>
        <v>93.705661741448637</v>
      </c>
      <c r="Y32" s="125"/>
      <c r="Z32" s="125">
        <f>+Z13/(Z13+Z63)*100</f>
        <v>99.410163339382933</v>
      </c>
      <c r="AA32" s="125">
        <f t="shared" si="13"/>
        <v>99.081260890226517</v>
      </c>
      <c r="AB32" s="125">
        <f t="shared" si="13"/>
        <v>99.710606279843731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 t="shared" ref="B33:D34" si="14">+B14/(B14+B64)*100</f>
        <v>96.110266159695826</v>
      </c>
      <c r="C33" s="125">
        <f t="shared" si="14"/>
        <v>94.944907683144734</v>
      </c>
      <c r="D33" s="125">
        <f t="shared" si="14"/>
        <v>97.326701896176559</v>
      </c>
      <c r="E33" s="125"/>
      <c r="F33" s="125">
        <f t="shared" ref="F33:H34" si="15">+F14/(F14+F64)*100</f>
        <v>94.143324845398325</v>
      </c>
      <c r="G33" s="125">
        <f t="shared" si="15"/>
        <v>93.022415039768617</v>
      </c>
      <c r="H33" s="125">
        <f t="shared" si="15"/>
        <v>95.278184480234259</v>
      </c>
      <c r="I33" s="125"/>
      <c r="J33" s="125">
        <f t="shared" ref="J33:L34" si="16">+J14/(J14+J64)*100</f>
        <v>95.502936857562403</v>
      </c>
      <c r="K33" s="125">
        <f t="shared" si="16"/>
        <v>94.29793300071276</v>
      </c>
      <c r="L33" s="125">
        <f t="shared" si="16"/>
        <v>96.78274034822104</v>
      </c>
      <c r="M33" s="125"/>
      <c r="N33" s="125">
        <f t="shared" ref="N33:P34" si="17">+N14/(N14+N64)*100</f>
        <v>96.16935483870968</v>
      </c>
      <c r="O33" s="125">
        <f t="shared" si="17"/>
        <v>94.738738738738732</v>
      </c>
      <c r="P33" s="125">
        <f t="shared" si="17"/>
        <v>97.650130548302869</v>
      </c>
      <c r="Q33" s="125"/>
      <c r="R33" s="125">
        <f t="shared" ref="R33:T34" si="18">+R14/(R14+R64)*100</f>
        <v>96.209971625456021</v>
      </c>
      <c r="S33" s="125">
        <f t="shared" si="18"/>
        <v>94.642857142857139</v>
      </c>
      <c r="T33" s="125">
        <f t="shared" si="18"/>
        <v>97.845898922949459</v>
      </c>
      <c r="U33" s="125"/>
      <c r="V33" s="125">
        <f t="shared" ref="V33:X34" si="19">+V14/(V14+V64)*100</f>
        <v>98.732305091907875</v>
      </c>
      <c r="W33" s="125">
        <f t="shared" si="19"/>
        <v>98.154981549815503</v>
      </c>
      <c r="X33" s="125">
        <f t="shared" si="19"/>
        <v>99.346120313862258</v>
      </c>
      <c r="Y33" s="125"/>
      <c r="Z33" s="125">
        <f t="shared" ref="Z33:AB34" si="20">+Z14/(Z14+Z64)*100</f>
        <v>100</v>
      </c>
      <c r="AA33" s="125">
        <f t="shared" si="20"/>
        <v>100</v>
      </c>
      <c r="AB33" s="125">
        <f t="shared" si="20"/>
        <v>100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si="14"/>
        <v>94.349933891582197</v>
      </c>
      <c r="C34" s="125">
        <f t="shared" si="14"/>
        <v>92.459541170193845</v>
      </c>
      <c r="D34" s="125">
        <f t="shared" si="14"/>
        <v>96.207619713386933</v>
      </c>
      <c r="E34" s="125"/>
      <c r="F34" s="125">
        <f t="shared" si="15"/>
        <v>92.13389121338912</v>
      </c>
      <c r="G34" s="125">
        <f t="shared" si="15"/>
        <v>89.951377633711502</v>
      </c>
      <c r="H34" s="125">
        <f t="shared" si="15"/>
        <v>94.463667820069205</v>
      </c>
      <c r="I34" s="125"/>
      <c r="J34" s="125">
        <f t="shared" si="16"/>
        <v>94.159292035398238</v>
      </c>
      <c r="K34" s="125">
        <f t="shared" si="16"/>
        <v>92.198581560283685</v>
      </c>
      <c r="L34" s="125">
        <f t="shared" si="16"/>
        <v>96.113074204946997</v>
      </c>
      <c r="M34" s="125"/>
      <c r="N34" s="125">
        <f t="shared" si="17"/>
        <v>95.463137996219288</v>
      </c>
      <c r="O34" s="125">
        <f t="shared" si="17"/>
        <v>94.060370009737099</v>
      </c>
      <c r="P34" s="125">
        <f t="shared" si="17"/>
        <v>96.786042240587705</v>
      </c>
      <c r="Q34" s="125"/>
      <c r="R34" s="125">
        <f t="shared" si="18"/>
        <v>92.853849700322726</v>
      </c>
      <c r="S34" s="125">
        <f t="shared" si="18"/>
        <v>90.07352941176471</v>
      </c>
      <c r="T34" s="125">
        <f t="shared" si="18"/>
        <v>95.652173913043484</v>
      </c>
      <c r="U34" s="125"/>
      <c r="V34" s="125">
        <f t="shared" si="19"/>
        <v>97.662601626016269</v>
      </c>
      <c r="W34" s="125">
        <f t="shared" si="19"/>
        <v>96.566998892580287</v>
      </c>
      <c r="X34" s="125">
        <f t="shared" si="19"/>
        <v>98.591549295774655</v>
      </c>
      <c r="Y34" s="125"/>
      <c r="Z34" s="125">
        <f t="shared" si="20"/>
        <v>94.570135746606326</v>
      </c>
      <c r="AA34" s="125">
        <f t="shared" si="20"/>
        <v>95.061728395061735</v>
      </c>
      <c r="AB34" s="125">
        <f t="shared" si="20"/>
        <v>93.969849246231149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80.960653695006229</v>
      </c>
      <c r="C37" s="173">
        <f t="shared" ref="C37:D38" si="21">+C18/(C18+C68)*100</f>
        <v>78.024007386888272</v>
      </c>
      <c r="D37" s="173">
        <f t="shared" si="21"/>
        <v>83.917636497707676</v>
      </c>
      <c r="E37" s="173"/>
      <c r="F37" s="173">
        <f>+F18/(F18+F68)*100</f>
        <v>72.140097132120957</v>
      </c>
      <c r="G37" s="173">
        <f t="shared" ref="G37:H38" si="22">+G18/(G18+G68)*100</f>
        <v>70.128534704370182</v>
      </c>
      <c r="H37" s="173">
        <f t="shared" si="22"/>
        <v>74.294314135741288</v>
      </c>
      <c r="I37" s="173"/>
      <c r="J37" s="173">
        <f>+J18/(J18+J68)*100</f>
        <v>76.50639315428549</v>
      </c>
      <c r="K37" s="173">
        <f t="shared" ref="K37:L38" si="23">+K18/(K18+K68)*100</f>
        <v>73.403137285430702</v>
      </c>
      <c r="L37" s="173">
        <f t="shared" si="23"/>
        <v>79.706945002007217</v>
      </c>
      <c r="M37" s="173"/>
      <c r="N37" s="173">
        <f>+N18/(N18+N68)*100</f>
        <v>83.229839549906231</v>
      </c>
      <c r="O37" s="173">
        <f t="shared" ref="O37:P38" si="24">+O18/(O18+O68)*100</f>
        <v>80.23552010690274</v>
      </c>
      <c r="P37" s="173">
        <f t="shared" si="24"/>
        <v>86.212203136047918</v>
      </c>
      <c r="Q37" s="173"/>
      <c r="R37" s="173">
        <f>+R18/(R18+R68)*100</f>
        <v>81.054865754006158</v>
      </c>
      <c r="S37" s="173">
        <f t="shared" ref="S37:T38" si="25">+S18/(S18+S68)*100</f>
        <v>77.076949267960501</v>
      </c>
      <c r="T37" s="173">
        <f t="shared" si="25"/>
        <v>85.012066556585793</v>
      </c>
      <c r="U37" s="173"/>
      <c r="V37" s="173">
        <f>+V18/(V18+V68)*100</f>
        <v>92.094622978365891</v>
      </c>
      <c r="W37" s="173">
        <f t="shared" ref="W37:X38" si="26">+W18/(W18+W68)*100</f>
        <v>89.804514526406749</v>
      </c>
      <c r="X37" s="173">
        <f t="shared" si="26"/>
        <v>94.261624936126722</v>
      </c>
      <c r="Y37" s="173"/>
      <c r="Z37" s="173">
        <f>+Z18/(Z18+Z68)*100</f>
        <v>99.194499017681721</v>
      </c>
      <c r="AA37" s="173">
        <f t="shared" ref="AA37:AB38" si="27">+AA18/(AA18+AA68)*100</f>
        <v>98.896063320141636</v>
      </c>
      <c r="AB37" s="173">
        <f t="shared" si="27"/>
        <v>99.460866332031969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78.451621359723248</v>
      </c>
      <c r="C38" s="125">
        <f t="shared" si="21"/>
        <v>75.216383452040461</v>
      </c>
      <c r="D38" s="125">
        <f t="shared" si="21"/>
        <v>81.697630145079756</v>
      </c>
      <c r="E38" s="129"/>
      <c r="F38" s="125">
        <f>+F19/(F19+F69)*100</f>
        <v>68.78833254702468</v>
      </c>
      <c r="G38" s="125">
        <f t="shared" si="22"/>
        <v>66.761610886937262</v>
      </c>
      <c r="H38" s="125">
        <f t="shared" si="22"/>
        <v>70.970902739317509</v>
      </c>
      <c r="I38" s="129"/>
      <c r="J38" s="125">
        <f>+J19/(J19+J69)*100</f>
        <v>73.271119158715791</v>
      </c>
      <c r="K38" s="125">
        <f t="shared" si="23"/>
        <v>69.840179511837704</v>
      </c>
      <c r="L38" s="125">
        <f t="shared" si="23"/>
        <v>76.798493408662907</v>
      </c>
      <c r="M38" s="129"/>
      <c r="N38" s="125">
        <f>+N19/(N19+N69)*100</f>
        <v>80.914150618135253</v>
      </c>
      <c r="O38" s="125">
        <f t="shared" si="24"/>
        <v>77.617471218933744</v>
      </c>
      <c r="P38" s="125">
        <f t="shared" si="24"/>
        <v>84.190111454804338</v>
      </c>
      <c r="Q38" s="129"/>
      <c r="R38" s="125">
        <f>+R19/(R19+R69)*100</f>
        <v>78.602750647797492</v>
      </c>
      <c r="S38" s="125">
        <f t="shared" si="25"/>
        <v>74.209074956129356</v>
      </c>
      <c r="T38" s="125">
        <f t="shared" si="25"/>
        <v>82.942895349413106</v>
      </c>
      <c r="U38" s="129"/>
      <c r="V38" s="125">
        <f>+V19/(V19+V69)*100</f>
        <v>90.783044609429524</v>
      </c>
      <c r="W38" s="125">
        <f t="shared" si="26"/>
        <v>88.113356074521121</v>
      </c>
      <c r="X38" s="125">
        <f t="shared" si="26"/>
        <v>93.283765515546264</v>
      </c>
      <c r="Y38" s="129"/>
      <c r="Z38" s="125">
        <f>+Z19/(Z19+Z69)*100</f>
        <v>99.391331724210303</v>
      </c>
      <c r="AA38" s="125">
        <f t="shared" si="27"/>
        <v>99.077200090029265</v>
      </c>
      <c r="AB38" s="125">
        <f t="shared" si="27"/>
        <v>99.665749115218247</v>
      </c>
    </row>
    <row r="39" spans="1:33" ht="15" customHeight="1" x14ac:dyDescent="0.25">
      <c r="A39" s="107" t="s">
        <v>74</v>
      </c>
      <c r="B39" s="125">
        <f t="shared" ref="B39:D40" si="28">+B20/(B20+B70)*100</f>
        <v>96.06370428627605</v>
      </c>
      <c r="C39" s="125">
        <f t="shared" si="28"/>
        <v>94.861356478992249</v>
      </c>
      <c r="D39" s="125">
        <f t="shared" si="28"/>
        <v>97.324953670131336</v>
      </c>
      <c r="E39" s="129"/>
      <c r="F39" s="125">
        <f t="shared" ref="F39:H40" si="29">+F20/(F20+F70)*100</f>
        <v>94.049649422020082</v>
      </c>
      <c r="G39" s="125">
        <f t="shared" si="29"/>
        <v>92.902741269245212</v>
      </c>
      <c r="H39" s="125">
        <f t="shared" si="29"/>
        <v>95.218056618209644</v>
      </c>
      <c r="I39" s="129"/>
      <c r="J39" s="125">
        <f t="shared" ref="J39:L40" si="30">+J20/(J20+J70)*100</f>
        <v>95.402735562310028</v>
      </c>
      <c r="K39" s="125">
        <f t="shared" si="30"/>
        <v>94.16727806309612</v>
      </c>
      <c r="L39" s="125">
        <f t="shared" si="30"/>
        <v>96.729708431836087</v>
      </c>
      <c r="M39" s="129"/>
      <c r="N39" s="125">
        <f t="shared" ref="N39:P40" si="31">+N20/(N20+N70)*100</f>
        <v>96.165527714502659</v>
      </c>
      <c r="O39" s="125">
        <f t="shared" si="31"/>
        <v>94.703468854904884</v>
      </c>
      <c r="P39" s="125">
        <f t="shared" si="31"/>
        <v>97.680711248550438</v>
      </c>
      <c r="Q39" s="129"/>
      <c r="R39" s="125">
        <f t="shared" ref="R39:T40" si="32">+R20/(R20+R70)*100</f>
        <v>96.195426195426194</v>
      </c>
      <c r="S39" s="125">
        <f t="shared" si="32"/>
        <v>94.559480308566791</v>
      </c>
      <c r="T39" s="125">
        <f t="shared" si="32"/>
        <v>97.912228376651044</v>
      </c>
      <c r="U39" s="129"/>
      <c r="V39" s="125">
        <f t="shared" ref="V39:X40" si="33">+V20/(V20+V70)*100</f>
        <v>98.696219035202077</v>
      </c>
      <c r="W39" s="125">
        <f t="shared" si="33"/>
        <v>98.102066638549132</v>
      </c>
      <c r="X39" s="125">
        <f t="shared" si="33"/>
        <v>99.327655759748993</v>
      </c>
      <c r="Y39" s="129"/>
      <c r="Z39" s="125">
        <f t="shared" ref="Z39:AB40" si="34">+Z20/(Z20+Z70)*100</f>
        <v>100</v>
      </c>
      <c r="AA39" s="125">
        <f t="shared" si="34"/>
        <v>100</v>
      </c>
      <c r="AB39" s="125">
        <f t="shared" si="34"/>
        <v>100</v>
      </c>
    </row>
    <row r="40" spans="1:33" ht="15" customHeight="1" x14ac:dyDescent="0.25">
      <c r="A40" s="107" t="s">
        <v>245</v>
      </c>
      <c r="B40" s="125">
        <f t="shared" si="28"/>
        <v>94.349933891582197</v>
      </c>
      <c r="C40" s="125">
        <f t="shared" si="28"/>
        <v>92.459541170193845</v>
      </c>
      <c r="D40" s="125">
        <f t="shared" si="28"/>
        <v>96.207619713386933</v>
      </c>
      <c r="E40" s="129"/>
      <c r="F40" s="125">
        <f t="shared" si="29"/>
        <v>92.13389121338912</v>
      </c>
      <c r="G40" s="125">
        <f t="shared" si="29"/>
        <v>89.951377633711502</v>
      </c>
      <c r="H40" s="125">
        <f t="shared" si="29"/>
        <v>94.463667820069205</v>
      </c>
      <c r="I40" s="129"/>
      <c r="J40" s="125">
        <f t="shared" si="30"/>
        <v>94.159292035398238</v>
      </c>
      <c r="K40" s="125">
        <f t="shared" si="30"/>
        <v>92.198581560283685</v>
      </c>
      <c r="L40" s="125">
        <f t="shared" si="30"/>
        <v>96.113074204946997</v>
      </c>
      <c r="M40" s="129"/>
      <c r="N40" s="125">
        <f t="shared" si="31"/>
        <v>95.463137996219288</v>
      </c>
      <c r="O40" s="125">
        <f t="shared" si="31"/>
        <v>94.060370009737099</v>
      </c>
      <c r="P40" s="125">
        <f t="shared" si="31"/>
        <v>96.786042240587705</v>
      </c>
      <c r="Q40" s="129"/>
      <c r="R40" s="125">
        <f t="shared" si="32"/>
        <v>92.853849700322726</v>
      </c>
      <c r="S40" s="125">
        <f t="shared" si="32"/>
        <v>90.07352941176471</v>
      </c>
      <c r="T40" s="125">
        <f t="shared" si="32"/>
        <v>95.652173913043484</v>
      </c>
      <c r="U40" s="129"/>
      <c r="V40" s="125">
        <f t="shared" si="33"/>
        <v>97.662601626016269</v>
      </c>
      <c r="W40" s="125">
        <f t="shared" si="33"/>
        <v>96.566998892580287</v>
      </c>
      <c r="X40" s="125">
        <f t="shared" si="33"/>
        <v>98.591549295774655</v>
      </c>
      <c r="Y40" s="129"/>
      <c r="Z40" s="125">
        <f t="shared" si="34"/>
        <v>94.570135746606326</v>
      </c>
      <c r="AA40" s="125">
        <f t="shared" si="34"/>
        <v>95.061728395061735</v>
      </c>
      <c r="AB40" s="125">
        <f t="shared" si="34"/>
        <v>93.969849246231149</v>
      </c>
    </row>
    <row r="41" spans="1:33" ht="15" customHeight="1" x14ac:dyDescent="0.25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83.994383158997067</v>
      </c>
      <c r="C43" s="173">
        <f t="shared" ref="C43:D44" si="35">+C24/(C24+C74)*100</f>
        <v>80.623137742533373</v>
      </c>
      <c r="D43" s="173">
        <f t="shared" si="35"/>
        <v>87.464380584399905</v>
      </c>
      <c r="E43" s="173"/>
      <c r="F43" s="173">
        <f>+F24/(F24+F74)*100</f>
        <v>77.815067120817474</v>
      </c>
      <c r="G43" s="173">
        <f t="shared" ref="G43:H44" si="36">+G24/(G24+G74)*100</f>
        <v>75.082220932482102</v>
      </c>
      <c r="H43" s="173">
        <f t="shared" si="36"/>
        <v>80.750051942655304</v>
      </c>
      <c r="I43" s="173"/>
      <c r="J43" s="173">
        <f>+J24/(J24+J74)*100</f>
        <v>78.953039927404717</v>
      </c>
      <c r="K43" s="173">
        <f t="shared" ref="K43:L44" si="37">+K24/(K24+K74)*100</f>
        <v>74.86468200270636</v>
      </c>
      <c r="L43" s="173">
        <f t="shared" si="37"/>
        <v>83.08991328160657</v>
      </c>
      <c r="M43" s="173"/>
      <c r="N43" s="173">
        <f>+N24/(N24+N74)*100</f>
        <v>86.797474622431295</v>
      </c>
      <c r="O43" s="173">
        <f t="shared" ref="O43:P44" si="38">+O24/(O24+O74)*100</f>
        <v>83.625801766912744</v>
      </c>
      <c r="P43" s="173">
        <f t="shared" si="38"/>
        <v>90.117825921702774</v>
      </c>
      <c r="Q43" s="173"/>
      <c r="R43" s="173">
        <f>+R24/(R24+R74)*100</f>
        <v>84.783632815128868</v>
      </c>
      <c r="S43" s="173">
        <f t="shared" ref="S43:T44" si="39">+S24/(S24+S74)*100</f>
        <v>80.128205128205138</v>
      </c>
      <c r="T43" s="173">
        <f t="shared" si="39"/>
        <v>89.512956179622847</v>
      </c>
      <c r="U43" s="173"/>
      <c r="V43" s="173">
        <f>+V24/(V24+V74)*100</f>
        <v>92.345151644596328</v>
      </c>
      <c r="W43" s="173">
        <f t="shared" ref="W43:X44" si="40">+W24/(W24+W74)*100</f>
        <v>89.697493517718243</v>
      </c>
      <c r="X43" s="173">
        <f t="shared" si="40"/>
        <v>94.932432432432435</v>
      </c>
      <c r="Y43" s="173"/>
      <c r="Z43" s="173">
        <f>+Z24/(Z24+Z74)*100</f>
        <v>99.461931665321501</v>
      </c>
      <c r="AA43" s="173">
        <f t="shared" ref="AA43:AB44" si="41">+AA24/(AA24+AA74)*100</f>
        <v>99.096225412014888</v>
      </c>
      <c r="AB43" s="173">
        <f t="shared" si="41"/>
        <v>99.83660130718954</v>
      </c>
    </row>
    <row r="44" spans="1:33" ht="15" customHeight="1" x14ac:dyDescent="0.25">
      <c r="A44" s="107" t="s">
        <v>73</v>
      </c>
      <c r="B44" s="125">
        <f>+B25/(B25+B75)*100</f>
        <v>83.853396342123304</v>
      </c>
      <c r="C44" s="125">
        <f t="shared" si="35"/>
        <v>80.457237621416724</v>
      </c>
      <c r="D44" s="125">
        <f t="shared" si="35"/>
        <v>87.353795814714431</v>
      </c>
      <c r="E44" s="129"/>
      <c r="F44" s="125">
        <f>+F25/(F25+F75)*100</f>
        <v>77.607253203667128</v>
      </c>
      <c r="G44" s="125">
        <f t="shared" si="36"/>
        <v>74.8705422569614</v>
      </c>
      <c r="H44" s="125">
        <f t="shared" si="36"/>
        <v>80.55321834244846</v>
      </c>
      <c r="I44" s="129"/>
      <c r="J44" s="125">
        <f>+J25/(J25+J75)*100</f>
        <v>78.748280605226967</v>
      </c>
      <c r="K44" s="125">
        <f t="shared" si="37"/>
        <v>74.647246244879383</v>
      </c>
      <c r="L44" s="125">
        <f t="shared" si="37"/>
        <v>82.909930715935332</v>
      </c>
      <c r="M44" s="129"/>
      <c r="N44" s="125">
        <f>+N25/(N25+N75)*100</f>
        <v>86.68587174348697</v>
      </c>
      <c r="O44" s="125">
        <f t="shared" si="38"/>
        <v>83.486350838535927</v>
      </c>
      <c r="P44" s="125">
        <f t="shared" si="38"/>
        <v>90.03718425439159</v>
      </c>
      <c r="Q44" s="129"/>
      <c r="R44" s="125">
        <f>+R25/(R25+R75)*100</f>
        <v>84.682728198167624</v>
      </c>
      <c r="S44" s="125">
        <f t="shared" si="39"/>
        <v>79.9892342887902</v>
      </c>
      <c r="T44" s="125">
        <f t="shared" si="39"/>
        <v>89.457831325301214</v>
      </c>
      <c r="U44" s="129"/>
      <c r="V44" s="125">
        <f>+V25/(V25+V75)*100</f>
        <v>92.258510454466915</v>
      </c>
      <c r="W44" s="125">
        <f t="shared" si="40"/>
        <v>89.574951897848521</v>
      </c>
      <c r="X44" s="125">
        <f t="shared" si="40"/>
        <v>94.877923851801256</v>
      </c>
      <c r="Y44" s="129"/>
      <c r="Z44" s="125">
        <f>+Z25/(Z25+Z75)*100</f>
        <v>99.458728010825439</v>
      </c>
      <c r="AA44" s="125">
        <f t="shared" si="41"/>
        <v>99.090909090909093</v>
      </c>
      <c r="AB44" s="125">
        <f t="shared" si="41"/>
        <v>99.835616438356169</v>
      </c>
    </row>
    <row r="45" spans="1:33" ht="15" customHeight="1" x14ac:dyDescent="0.25">
      <c r="A45" s="107" t="s">
        <v>74</v>
      </c>
      <c r="B45" s="125">
        <f t="shared" ref="B45:D45" si="42">+B26/(B26+B76)*100</f>
        <v>97.47126436781609</v>
      </c>
      <c r="C45" s="125">
        <f t="shared" si="42"/>
        <v>97.578692493946733</v>
      </c>
      <c r="D45" s="125">
        <f t="shared" si="42"/>
        <v>97.374179431072207</v>
      </c>
      <c r="E45" s="129"/>
      <c r="F45" s="125">
        <f t="shared" ref="F45:H45" si="43">+F26/(F26+F76)*100</f>
        <v>96.380090497737555</v>
      </c>
      <c r="G45" s="125">
        <f t="shared" si="43"/>
        <v>96.116504854368941</v>
      </c>
      <c r="H45" s="125">
        <f t="shared" si="43"/>
        <v>96.610169491525426</v>
      </c>
      <c r="I45" s="129"/>
      <c r="J45" s="125">
        <f t="shared" ref="J45:L45" si="44">+J26/(J26+J76)*100</f>
        <v>98.369565217391312</v>
      </c>
      <c r="K45" s="125">
        <f t="shared" si="44"/>
        <v>98.75</v>
      </c>
      <c r="L45" s="125">
        <f t="shared" si="44"/>
        <v>98.076923076923066</v>
      </c>
      <c r="M45" s="129"/>
      <c r="N45" s="125">
        <f t="shared" ref="N45:P45" si="45">+N26/(N26+N76)*100</f>
        <v>96.276595744680847</v>
      </c>
      <c r="O45" s="125">
        <f t="shared" si="45"/>
        <v>95.744680851063833</v>
      </c>
      <c r="P45" s="125">
        <f t="shared" si="45"/>
        <v>96.808510638297875</v>
      </c>
      <c r="Q45" s="129"/>
      <c r="R45" s="125">
        <f t="shared" ref="R45:T45" si="46">+R26/(R26+R76)*100</f>
        <v>96.774193548387103</v>
      </c>
      <c r="S45" s="125">
        <f t="shared" si="46"/>
        <v>98.245614035087712</v>
      </c>
      <c r="T45" s="125">
        <f t="shared" si="46"/>
        <v>95.522388059701484</v>
      </c>
      <c r="U45" s="129"/>
      <c r="V45" s="125">
        <f t="shared" ref="V45:X45" si="47">+V26/(V26+V76)*100</f>
        <v>100</v>
      </c>
      <c r="W45" s="125">
        <f t="shared" si="47"/>
        <v>100</v>
      </c>
      <c r="X45" s="125">
        <f t="shared" si="47"/>
        <v>100</v>
      </c>
      <c r="Y45" s="129"/>
      <c r="Z45" s="125">
        <f t="shared" ref="Z45:AB45" si="48">+Z26/(Z26+Z76)*100</f>
        <v>100</v>
      </c>
      <c r="AA45" s="125">
        <f t="shared" si="48"/>
        <v>100</v>
      </c>
      <c r="AB45" s="125">
        <f t="shared" si="48"/>
        <v>100</v>
      </c>
    </row>
    <row r="46" spans="1:33" ht="15" customHeight="1" thickBot="1" x14ac:dyDescent="0.3">
      <c r="A46" s="122" t="s">
        <v>245</v>
      </c>
      <c r="B46" s="125">
        <v>0</v>
      </c>
      <c r="C46" s="125">
        <v>0</v>
      </c>
      <c r="D46" s="125">
        <v>0</v>
      </c>
      <c r="E46" s="132"/>
      <c r="F46" s="125">
        <v>0</v>
      </c>
      <c r="G46" s="125">
        <v>0</v>
      </c>
      <c r="H46" s="125">
        <v>0</v>
      </c>
      <c r="I46" s="132"/>
      <c r="J46" s="125">
        <v>0</v>
      </c>
      <c r="K46" s="125">
        <v>0</v>
      </c>
      <c r="L46" s="125">
        <v>0</v>
      </c>
      <c r="M46" s="132"/>
      <c r="N46" s="125">
        <v>0</v>
      </c>
      <c r="O46" s="125">
        <v>0</v>
      </c>
      <c r="P46" s="125">
        <v>0</v>
      </c>
      <c r="Q46" s="132"/>
      <c r="R46" s="125">
        <v>0</v>
      </c>
      <c r="S46" s="125">
        <v>0</v>
      </c>
      <c r="T46" s="125">
        <v>0</v>
      </c>
      <c r="U46" s="132"/>
      <c r="V46" s="125">
        <v>0</v>
      </c>
      <c r="W46" s="125">
        <v>0</v>
      </c>
      <c r="X46" s="125">
        <v>0</v>
      </c>
      <c r="Y46" s="132"/>
      <c r="Z46" s="125">
        <v>0</v>
      </c>
      <c r="AA46" s="125">
        <v>0</v>
      </c>
      <c r="AB46" s="125">
        <v>0</v>
      </c>
    </row>
    <row r="47" spans="1:33" ht="15" customHeight="1" x14ac:dyDescent="0.25">
      <c r="A47" s="388" t="s">
        <v>238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</row>
    <row r="48" spans="1:33" ht="15" customHeight="1" x14ac:dyDescent="0.25">
      <c r="A48" s="389" t="s">
        <v>224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</row>
    <row r="51" spans="1:33" s="123" customFormat="1" ht="15" customHeight="1" x14ac:dyDescent="0.2">
      <c r="A51" s="390" t="s">
        <v>264</v>
      </c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170"/>
      <c r="AD51" s="29"/>
      <c r="AE51" s="372" t="s">
        <v>317</v>
      </c>
      <c r="AF51" s="372"/>
      <c r="AG51" s="107"/>
    </row>
    <row r="52" spans="1:33" s="123" customFormat="1" ht="15" customHeight="1" x14ac:dyDescent="0.2">
      <c r="A52" s="384" t="s">
        <v>131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170"/>
      <c r="AD52" s="30"/>
      <c r="AE52" s="372"/>
      <c r="AF52" s="372"/>
      <c r="AG52" s="107"/>
    </row>
    <row r="53" spans="1:33" s="123" customFormat="1" ht="15" customHeight="1" x14ac:dyDescent="0.25">
      <c r="A53" s="390" t="s">
        <v>236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107"/>
      <c r="AD53" s="107"/>
      <c r="AE53" s="107"/>
      <c r="AF53" s="107"/>
      <c r="AG53" s="107"/>
    </row>
    <row r="54" spans="1:33" s="123" customFormat="1" ht="15" customHeight="1" x14ac:dyDescent="0.25">
      <c r="A54" s="384" t="s">
        <v>237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107"/>
      <c r="AD54" s="107"/>
      <c r="AE54" s="107"/>
      <c r="AF54" s="107"/>
      <c r="AG54" s="107"/>
    </row>
    <row r="55" spans="1:33" s="162" customFormat="1" ht="15" customHeight="1" x14ac:dyDescent="0.2">
      <c r="A55" s="384" t="s">
        <v>481</v>
      </c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170"/>
      <c r="AD55" s="170"/>
      <c r="AE55" s="170"/>
      <c r="AF55" s="170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70"/>
      <c r="AF56" s="170"/>
      <c r="AG56" s="170"/>
    </row>
    <row r="57" spans="1:33" ht="15" customHeight="1" x14ac:dyDescent="0.25">
      <c r="A57" s="386" t="s">
        <v>418</v>
      </c>
      <c r="B57" s="385" t="s">
        <v>19</v>
      </c>
      <c r="C57" s="385"/>
      <c r="D57" s="385"/>
      <c r="E57" s="108"/>
      <c r="F57" s="385" t="s">
        <v>116</v>
      </c>
      <c r="G57" s="385"/>
      <c r="H57" s="385"/>
      <c r="I57" s="108"/>
      <c r="J57" s="385" t="s">
        <v>117</v>
      </c>
      <c r="K57" s="385"/>
      <c r="L57" s="385"/>
      <c r="M57" s="108"/>
      <c r="N57" s="385" t="s">
        <v>118</v>
      </c>
      <c r="O57" s="385"/>
      <c r="P57" s="385"/>
      <c r="Q57" s="108"/>
      <c r="R57" s="385" t="s">
        <v>119</v>
      </c>
      <c r="S57" s="385"/>
      <c r="T57" s="385"/>
      <c r="U57" s="108"/>
      <c r="V57" s="385" t="s">
        <v>120</v>
      </c>
      <c r="W57" s="385"/>
      <c r="X57" s="385"/>
      <c r="Y57" s="108"/>
      <c r="Z57" s="385" t="s">
        <v>121</v>
      </c>
      <c r="AA57" s="385"/>
      <c r="AB57" s="385"/>
    </row>
    <row r="58" spans="1:33" ht="15" customHeight="1" thickBot="1" x14ac:dyDescent="0.3">
      <c r="A58" s="387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83" t="s">
        <v>421</v>
      </c>
      <c r="B60" s="383" t="s">
        <v>76</v>
      </c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49">+B68+B74</f>
        <v>61123</v>
      </c>
      <c r="C62" s="151">
        <f t="shared" si="49"/>
        <v>35867</v>
      </c>
      <c r="D62" s="151">
        <f t="shared" si="49"/>
        <v>25256</v>
      </c>
      <c r="E62" s="151"/>
      <c r="F62" s="151">
        <f t="shared" ref="F62:H64" si="50">+F68+F74</f>
        <v>20147</v>
      </c>
      <c r="G62" s="151">
        <f t="shared" si="50"/>
        <v>11291</v>
      </c>
      <c r="H62" s="151">
        <f t="shared" si="50"/>
        <v>8856</v>
      </c>
      <c r="I62" s="151"/>
      <c r="J62" s="151">
        <f t="shared" ref="J62:L64" si="51">+J68+J74</f>
        <v>15599</v>
      </c>
      <c r="K62" s="151">
        <f t="shared" si="51"/>
        <v>9062</v>
      </c>
      <c r="L62" s="151">
        <f t="shared" si="51"/>
        <v>6537</v>
      </c>
      <c r="M62" s="151"/>
      <c r="N62" s="151">
        <f t="shared" ref="N62:P64" si="52">+N68+N74</f>
        <v>10181</v>
      </c>
      <c r="O62" s="151">
        <f t="shared" si="52"/>
        <v>6086</v>
      </c>
      <c r="P62" s="151">
        <f t="shared" si="52"/>
        <v>4095</v>
      </c>
      <c r="Q62" s="151"/>
      <c r="R62" s="151">
        <f t="shared" ref="R62:T64" si="53">+R68+R74</f>
        <v>11187</v>
      </c>
      <c r="S62" s="151">
        <f t="shared" si="53"/>
        <v>6874</v>
      </c>
      <c r="T62" s="151">
        <f t="shared" si="53"/>
        <v>4313</v>
      </c>
      <c r="U62" s="151"/>
      <c r="V62" s="151">
        <f t="shared" ref="V62:X64" si="54">+V68+V74</f>
        <v>3907</v>
      </c>
      <c r="W62" s="151">
        <f t="shared" si="54"/>
        <v>2484</v>
      </c>
      <c r="X62" s="151">
        <f t="shared" si="54"/>
        <v>1423</v>
      </c>
      <c r="Y62" s="151"/>
      <c r="Z62" s="151">
        <f t="shared" ref="Z62:AB64" si="55">+Z68+Z74</f>
        <v>102</v>
      </c>
      <c r="AA62" s="151">
        <f t="shared" si="55"/>
        <v>70</v>
      </c>
      <c r="AB62" s="151">
        <f t="shared" si="55"/>
        <v>32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49"/>
        <v>59459</v>
      </c>
      <c r="C63" s="114">
        <f t="shared" si="49"/>
        <v>34764</v>
      </c>
      <c r="D63" s="114">
        <f t="shared" si="49"/>
        <v>24695</v>
      </c>
      <c r="E63" s="114"/>
      <c r="F63" s="114">
        <f t="shared" si="50"/>
        <v>19637</v>
      </c>
      <c r="G63" s="114">
        <f t="shared" si="50"/>
        <v>10974</v>
      </c>
      <c r="H63" s="114">
        <f t="shared" si="50"/>
        <v>8663</v>
      </c>
      <c r="I63" s="114"/>
      <c r="J63" s="114">
        <f t="shared" si="51"/>
        <v>15222</v>
      </c>
      <c r="K63" s="114">
        <f t="shared" si="51"/>
        <v>8814</v>
      </c>
      <c r="L63" s="114">
        <f t="shared" si="51"/>
        <v>6408</v>
      </c>
      <c r="M63" s="114"/>
      <c r="N63" s="114">
        <f t="shared" si="52"/>
        <v>9876</v>
      </c>
      <c r="O63" s="114">
        <f t="shared" si="52"/>
        <v>5879</v>
      </c>
      <c r="P63" s="114">
        <f t="shared" si="52"/>
        <v>3997</v>
      </c>
      <c r="Q63" s="114"/>
      <c r="R63" s="114">
        <f t="shared" si="53"/>
        <v>10845</v>
      </c>
      <c r="S63" s="114">
        <f t="shared" si="53"/>
        <v>6631</v>
      </c>
      <c r="T63" s="114">
        <f t="shared" si="53"/>
        <v>4214</v>
      </c>
      <c r="U63" s="114"/>
      <c r="V63" s="114">
        <f t="shared" si="54"/>
        <v>3801</v>
      </c>
      <c r="W63" s="114">
        <f t="shared" si="54"/>
        <v>2408</v>
      </c>
      <c r="X63" s="114">
        <f t="shared" si="54"/>
        <v>1393</v>
      </c>
      <c r="Y63" s="114"/>
      <c r="Z63" s="114">
        <f t="shared" si="55"/>
        <v>78</v>
      </c>
      <c r="AA63" s="114">
        <f t="shared" si="55"/>
        <v>58</v>
      </c>
      <c r="AB63" s="114">
        <f t="shared" si="55"/>
        <v>20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49"/>
        <v>1023</v>
      </c>
      <c r="C64" s="114">
        <f t="shared" si="49"/>
        <v>679</v>
      </c>
      <c r="D64" s="114">
        <f t="shared" si="49"/>
        <v>344</v>
      </c>
      <c r="E64" s="114"/>
      <c r="F64" s="114">
        <f t="shared" si="50"/>
        <v>322</v>
      </c>
      <c r="G64" s="114">
        <f t="shared" si="50"/>
        <v>193</v>
      </c>
      <c r="H64" s="114">
        <f t="shared" si="50"/>
        <v>129</v>
      </c>
      <c r="I64" s="114"/>
      <c r="J64" s="114">
        <f t="shared" si="51"/>
        <v>245</v>
      </c>
      <c r="K64" s="114">
        <f t="shared" si="51"/>
        <v>160</v>
      </c>
      <c r="L64" s="114">
        <f t="shared" si="51"/>
        <v>85</v>
      </c>
      <c r="M64" s="114"/>
      <c r="N64" s="114">
        <f t="shared" si="52"/>
        <v>209</v>
      </c>
      <c r="O64" s="114">
        <f t="shared" si="52"/>
        <v>146</v>
      </c>
      <c r="P64" s="114">
        <f t="shared" si="52"/>
        <v>63</v>
      </c>
      <c r="Q64" s="114"/>
      <c r="R64" s="114">
        <f t="shared" si="53"/>
        <v>187</v>
      </c>
      <c r="S64" s="114">
        <f t="shared" si="53"/>
        <v>135</v>
      </c>
      <c r="T64" s="114">
        <f t="shared" si="53"/>
        <v>52</v>
      </c>
      <c r="U64" s="114"/>
      <c r="V64" s="114">
        <f t="shared" si="54"/>
        <v>60</v>
      </c>
      <c r="W64" s="114">
        <f t="shared" si="54"/>
        <v>45</v>
      </c>
      <c r="X64" s="114">
        <f t="shared" si="54"/>
        <v>15</v>
      </c>
      <c r="Y64" s="114"/>
      <c r="Z64" s="114">
        <f t="shared" si="55"/>
        <v>0</v>
      </c>
      <c r="AA64" s="114">
        <f t="shared" si="55"/>
        <v>0</v>
      </c>
      <c r="AB64" s="114">
        <f t="shared" si="55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641</v>
      </c>
      <c r="C65" s="114">
        <f>+C71</f>
        <v>424</v>
      </c>
      <c r="D65" s="114">
        <f>+D71</f>
        <v>217</v>
      </c>
      <c r="E65" s="114"/>
      <c r="F65" s="114">
        <f>+F71</f>
        <v>188</v>
      </c>
      <c r="G65" s="114">
        <f>+G71</f>
        <v>124</v>
      </c>
      <c r="H65" s="114">
        <f>+H71</f>
        <v>64</v>
      </c>
      <c r="I65" s="114"/>
      <c r="J65" s="114">
        <f>+J71</f>
        <v>132</v>
      </c>
      <c r="K65" s="114">
        <f>+K71</f>
        <v>88</v>
      </c>
      <c r="L65" s="114">
        <f>+L71</f>
        <v>44</v>
      </c>
      <c r="M65" s="114"/>
      <c r="N65" s="114">
        <f>+N71</f>
        <v>96</v>
      </c>
      <c r="O65" s="114">
        <f>+O71</f>
        <v>61</v>
      </c>
      <c r="P65" s="114">
        <f>+P71</f>
        <v>35</v>
      </c>
      <c r="Q65" s="114"/>
      <c r="R65" s="114">
        <f>+R71</f>
        <v>155</v>
      </c>
      <c r="S65" s="114">
        <f>+S71</f>
        <v>108</v>
      </c>
      <c r="T65" s="114">
        <f>+T71</f>
        <v>47</v>
      </c>
      <c r="U65" s="114"/>
      <c r="V65" s="114">
        <f>+V71</f>
        <v>46</v>
      </c>
      <c r="W65" s="114">
        <f>+W71</f>
        <v>31</v>
      </c>
      <c r="X65" s="114">
        <f>+X71</f>
        <v>15</v>
      </c>
      <c r="Y65" s="114"/>
      <c r="Z65" s="114">
        <f>+Z71</f>
        <v>24</v>
      </c>
      <c r="AA65" s="114">
        <f>+AA71</f>
        <v>12</v>
      </c>
      <c r="AB65" s="114">
        <f>+AB71</f>
        <v>12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5">
      <c r="A68" s="136" t="s">
        <v>19</v>
      </c>
      <c r="B68" s="151">
        <f>'C46-47'!B68+'C54-55'!B68</f>
        <v>47673</v>
      </c>
      <c r="C68" s="151">
        <f>'C46-47'!C68+'C54-55'!C68</f>
        <v>27608</v>
      </c>
      <c r="D68" s="151">
        <f>'C46-47'!D68+'C54-55'!D68</f>
        <v>20065</v>
      </c>
      <c r="E68" s="151"/>
      <c r="F68" s="151">
        <f>'C46-47'!F68+'C54-55'!F68</f>
        <v>15718</v>
      </c>
      <c r="G68" s="151">
        <f>'C46-47'!G68+'C54-55'!G68</f>
        <v>8715</v>
      </c>
      <c r="H68" s="151">
        <f>'C46-47'!H68+'C54-55'!H68</f>
        <v>7003</v>
      </c>
      <c r="I68" s="172"/>
      <c r="J68" s="151">
        <f>'C46-47'!J68+'C54-55'!J68</f>
        <v>11888</v>
      </c>
      <c r="K68" s="151">
        <f>'C46-47'!K68+'C54-55'!K68</f>
        <v>6833</v>
      </c>
      <c r="L68" s="151">
        <f>'C46-47'!L68+'C54-55'!L68</f>
        <v>5055</v>
      </c>
      <c r="M68" s="172"/>
      <c r="N68" s="151">
        <f>'C46-47'!N68+'C54-55'!N68</f>
        <v>8048</v>
      </c>
      <c r="O68" s="151">
        <f>'C46-47'!O68+'C54-55'!O68</f>
        <v>4733</v>
      </c>
      <c r="P68" s="151">
        <f>'C46-47'!P68+'C54-55'!P68</f>
        <v>3315</v>
      </c>
      <c r="Q68" s="172"/>
      <c r="R68" s="151">
        <f>'C46-47'!R68+'C54-55'!R68</f>
        <v>8926</v>
      </c>
      <c r="S68" s="151">
        <f>'C46-47'!S68+'C54-55'!S68</f>
        <v>5386</v>
      </c>
      <c r="T68" s="151">
        <f>'C46-47'!T68+'C54-55'!T68</f>
        <v>3540</v>
      </c>
      <c r="U68" s="172"/>
      <c r="V68" s="151">
        <f>'C46-47'!V68+'C54-55'!V68</f>
        <v>3011</v>
      </c>
      <c r="W68" s="151">
        <f>'C46-47'!W68+'C54-55'!W68</f>
        <v>1888</v>
      </c>
      <c r="X68" s="151">
        <f>'C46-47'!X68+'C54-55'!X68</f>
        <v>1123</v>
      </c>
      <c r="Y68" s="172"/>
      <c r="Z68" s="151">
        <f>'C46-47'!Z68+'C54-55'!Z68</f>
        <v>82</v>
      </c>
      <c r="AA68" s="151">
        <f>'C46-47'!AA68+'C54-55'!AA68</f>
        <v>53</v>
      </c>
      <c r="AB68" s="151">
        <f>'C46-47'!AB68+'C54-55'!AB68</f>
        <v>29</v>
      </c>
      <c r="AC68" s="107"/>
      <c r="AD68" s="107"/>
      <c r="AE68" s="107"/>
      <c r="AF68" s="107"/>
      <c r="AG68" s="107"/>
    </row>
    <row r="69" spans="1:33" ht="15" customHeight="1" x14ac:dyDescent="0.25">
      <c r="A69" s="115" t="s">
        <v>73</v>
      </c>
      <c r="B69" s="114">
        <f>'C46-47'!B69+'C54-55'!B69</f>
        <v>46031</v>
      </c>
      <c r="C69" s="114">
        <f>'C46-47'!C69+'C54-55'!C69</f>
        <v>26515</v>
      </c>
      <c r="D69" s="114">
        <f>'C46-47'!D69+'C54-55'!D69</f>
        <v>19516</v>
      </c>
      <c r="E69" s="118"/>
      <c r="F69" s="114">
        <f>'C46-47'!F69+'C54-55'!F69</f>
        <v>15216</v>
      </c>
      <c r="G69" s="114">
        <f>'C46-47'!G69+'C54-55'!G69</f>
        <v>8402</v>
      </c>
      <c r="H69" s="114">
        <f>'C46-47'!H69+'C54-55'!H69</f>
        <v>6814</v>
      </c>
      <c r="I69" s="118"/>
      <c r="J69" s="114">
        <f>'C46-47'!J69+'C54-55'!J69</f>
        <v>11514</v>
      </c>
      <c r="K69" s="114">
        <f>'C46-47'!K69+'C54-55'!K69</f>
        <v>6586</v>
      </c>
      <c r="L69" s="114">
        <f>'C46-47'!L69+'C54-55'!L69</f>
        <v>4928</v>
      </c>
      <c r="M69" s="118"/>
      <c r="N69" s="114">
        <f>'C46-47'!N69+'C54-55'!N69</f>
        <v>7750</v>
      </c>
      <c r="O69" s="114">
        <f>'C46-47'!O69+'C54-55'!O69</f>
        <v>4530</v>
      </c>
      <c r="P69" s="114">
        <f>'C46-47'!P69+'C54-55'!P69</f>
        <v>3220</v>
      </c>
      <c r="Q69" s="118"/>
      <c r="R69" s="114">
        <f>'C46-47'!R69+'C54-55'!R69</f>
        <v>8588</v>
      </c>
      <c r="S69" s="114">
        <f>'C46-47'!S69+'C54-55'!S69</f>
        <v>5144</v>
      </c>
      <c r="T69" s="114">
        <f>'C46-47'!T69+'C54-55'!T69</f>
        <v>3444</v>
      </c>
      <c r="U69" s="118"/>
      <c r="V69" s="114">
        <f>'C46-47'!V69+'C54-55'!V69</f>
        <v>2905</v>
      </c>
      <c r="W69" s="114">
        <f>'C46-47'!W69+'C54-55'!W69</f>
        <v>1812</v>
      </c>
      <c r="X69" s="114">
        <f>'C46-47'!X69+'C54-55'!X69</f>
        <v>1093</v>
      </c>
      <c r="Y69" s="118"/>
      <c r="Z69" s="114">
        <f>'C46-47'!Z69+'C54-55'!Z69</f>
        <v>58</v>
      </c>
      <c r="AA69" s="114">
        <f>'C46-47'!AA69+'C54-55'!AA69</f>
        <v>41</v>
      </c>
      <c r="AB69" s="114">
        <f>'C46-47'!AB69+'C54-55'!AB69</f>
        <v>17</v>
      </c>
    </row>
    <row r="70" spans="1:33" ht="15" customHeight="1" x14ac:dyDescent="0.25">
      <c r="A70" s="115" t="s">
        <v>74</v>
      </c>
      <c r="B70" s="114">
        <f>'C46-47'!B70+'C54-55'!B70</f>
        <v>1001</v>
      </c>
      <c r="C70" s="114">
        <f>'C46-47'!C70+'C54-55'!C70</f>
        <v>669</v>
      </c>
      <c r="D70" s="114">
        <f>'C46-47'!D70+'C54-55'!D70</f>
        <v>332</v>
      </c>
      <c r="E70" s="118"/>
      <c r="F70" s="114">
        <f>'C46-47'!F70+'C54-55'!F70</f>
        <v>314</v>
      </c>
      <c r="G70" s="114">
        <f>'C46-47'!G70+'C54-55'!G70</f>
        <v>189</v>
      </c>
      <c r="H70" s="114">
        <f>'C46-47'!H70+'C54-55'!H70</f>
        <v>125</v>
      </c>
      <c r="I70" s="118"/>
      <c r="J70" s="114">
        <f>'C46-47'!J70+'C54-55'!J70</f>
        <v>242</v>
      </c>
      <c r="K70" s="114">
        <f>'C46-47'!K70+'C54-55'!K70</f>
        <v>159</v>
      </c>
      <c r="L70" s="114">
        <f>'C46-47'!L70+'C54-55'!L70</f>
        <v>83</v>
      </c>
      <c r="M70" s="118"/>
      <c r="N70" s="114">
        <f>'C46-47'!N70+'C54-55'!N70</f>
        <v>202</v>
      </c>
      <c r="O70" s="114">
        <f>'C46-47'!O70+'C54-55'!O70</f>
        <v>142</v>
      </c>
      <c r="P70" s="114">
        <f>'C46-47'!P70+'C54-55'!P70</f>
        <v>60</v>
      </c>
      <c r="Q70" s="118"/>
      <c r="R70" s="114">
        <f>'C46-47'!R70+'C54-55'!R70</f>
        <v>183</v>
      </c>
      <c r="S70" s="114">
        <f>'C46-47'!S70+'C54-55'!S70</f>
        <v>134</v>
      </c>
      <c r="T70" s="114">
        <f>'C46-47'!T70+'C54-55'!T70</f>
        <v>49</v>
      </c>
      <c r="U70" s="118"/>
      <c r="V70" s="114">
        <f>'C46-47'!V70+'C54-55'!V70</f>
        <v>60</v>
      </c>
      <c r="W70" s="114">
        <f>'C46-47'!W70+'C54-55'!W70</f>
        <v>45</v>
      </c>
      <c r="X70" s="114">
        <f>'C46-47'!X70+'C54-55'!X70</f>
        <v>15</v>
      </c>
      <c r="Y70" s="118"/>
      <c r="Z70" s="114">
        <f>'C46-47'!Z70+'C54-55'!Z70</f>
        <v>0</v>
      </c>
      <c r="AA70" s="114">
        <f>'C46-47'!AA70+'C54-55'!AA70</f>
        <v>0</v>
      </c>
      <c r="AB70" s="114">
        <f>'C46-47'!AB70+'C54-55'!AB70</f>
        <v>0</v>
      </c>
    </row>
    <row r="71" spans="1:33" ht="15" customHeight="1" x14ac:dyDescent="0.25">
      <c r="A71" s="115" t="s">
        <v>245</v>
      </c>
      <c r="B71" s="114">
        <f>'C46-47'!B71+'C54-55'!B71</f>
        <v>641</v>
      </c>
      <c r="C71" s="114">
        <f>'C46-47'!C71+'C54-55'!C71</f>
        <v>424</v>
      </c>
      <c r="D71" s="114">
        <f>'C46-47'!D71+'C54-55'!D71</f>
        <v>217</v>
      </c>
      <c r="E71" s="118"/>
      <c r="F71" s="114">
        <f>'C46-47'!F71+'C54-55'!F71</f>
        <v>188</v>
      </c>
      <c r="G71" s="114">
        <f>'C46-47'!G71+'C54-55'!G71</f>
        <v>124</v>
      </c>
      <c r="H71" s="114">
        <f>'C46-47'!H71+'C54-55'!H71</f>
        <v>64</v>
      </c>
      <c r="I71" s="118"/>
      <c r="J71" s="114">
        <f>'C46-47'!J71+'C54-55'!J71</f>
        <v>132</v>
      </c>
      <c r="K71" s="114">
        <f>'C46-47'!K71+'C54-55'!K71</f>
        <v>88</v>
      </c>
      <c r="L71" s="114">
        <f>'C46-47'!L71+'C54-55'!L71</f>
        <v>44</v>
      </c>
      <c r="M71" s="118"/>
      <c r="N71" s="114">
        <f>'C46-47'!N71+'C54-55'!N71</f>
        <v>96</v>
      </c>
      <c r="O71" s="114">
        <f>'C46-47'!O71+'C54-55'!O71</f>
        <v>61</v>
      </c>
      <c r="P71" s="114">
        <f>'C46-47'!P71+'C54-55'!P71</f>
        <v>35</v>
      </c>
      <c r="Q71" s="118"/>
      <c r="R71" s="114">
        <f>'C46-47'!R71+'C54-55'!R71</f>
        <v>155</v>
      </c>
      <c r="S71" s="114">
        <f>'C46-47'!S71+'C54-55'!S71</f>
        <v>108</v>
      </c>
      <c r="T71" s="114">
        <f>'C46-47'!T71+'C54-55'!T71</f>
        <v>47</v>
      </c>
      <c r="U71" s="118"/>
      <c r="V71" s="114">
        <f>'C46-47'!V71+'C54-55'!V71</f>
        <v>46</v>
      </c>
      <c r="W71" s="114">
        <f>'C46-47'!W71+'C54-55'!W71</f>
        <v>31</v>
      </c>
      <c r="X71" s="114">
        <f>'C46-47'!X71+'C54-55'!X71</f>
        <v>15</v>
      </c>
      <c r="Y71" s="118"/>
      <c r="Z71" s="114">
        <f>'C46-47'!Z71+'C54-55'!Z71</f>
        <v>24</v>
      </c>
      <c r="AA71" s="114">
        <f>'C46-47'!AA71+'C54-55'!AA71</f>
        <v>12</v>
      </c>
      <c r="AB71" s="114">
        <f>'C46-47'!AB71+'C54-55'!AB71</f>
        <v>12</v>
      </c>
    </row>
    <row r="72" spans="1:33" ht="15" customHeight="1" x14ac:dyDescent="0.25">
      <c r="A72" s="115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</row>
    <row r="73" spans="1:33" ht="15" customHeight="1" x14ac:dyDescent="0.25">
      <c r="A73" s="124" t="s">
        <v>420</v>
      </c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</row>
    <row r="74" spans="1:33" s="123" customFormat="1" ht="15" customHeight="1" x14ac:dyDescent="0.25">
      <c r="A74" s="136" t="s">
        <v>19</v>
      </c>
      <c r="B74" s="151">
        <f>'C46-47'!B74+'C54-55'!B74</f>
        <v>13450</v>
      </c>
      <c r="C74" s="151">
        <f>'C46-47'!C74+'C54-55'!C74</f>
        <v>8259</v>
      </c>
      <c r="D74" s="151">
        <f>'C46-47'!D74+'C54-55'!D74</f>
        <v>5191</v>
      </c>
      <c r="E74" s="151"/>
      <c r="F74" s="151">
        <f>'C46-47'!F74+'C54-55'!F74</f>
        <v>4429</v>
      </c>
      <c r="G74" s="151">
        <f>'C46-47'!G74+'C54-55'!G74</f>
        <v>2576</v>
      </c>
      <c r="H74" s="151">
        <f>'C46-47'!H74+'C54-55'!H74</f>
        <v>1853</v>
      </c>
      <c r="I74" s="172"/>
      <c r="J74" s="151">
        <f>'C46-47'!J74+'C54-55'!J74</f>
        <v>3711</v>
      </c>
      <c r="K74" s="151">
        <f>'C46-47'!K74+'C54-55'!K74</f>
        <v>2229</v>
      </c>
      <c r="L74" s="151">
        <f>'C46-47'!L74+'C54-55'!L74</f>
        <v>1482</v>
      </c>
      <c r="M74" s="172"/>
      <c r="N74" s="151">
        <f>'C46-47'!N74+'C54-55'!N74</f>
        <v>2133</v>
      </c>
      <c r="O74" s="151">
        <f>'C46-47'!O74+'C54-55'!O74</f>
        <v>1353</v>
      </c>
      <c r="P74" s="151">
        <f>'C46-47'!P74+'C54-55'!P74</f>
        <v>780</v>
      </c>
      <c r="Q74" s="172"/>
      <c r="R74" s="151">
        <f>'C46-47'!R74+'C54-55'!R74</f>
        <v>2261</v>
      </c>
      <c r="S74" s="151">
        <f>'C46-47'!S74+'C54-55'!S74</f>
        <v>1488</v>
      </c>
      <c r="T74" s="151">
        <f>'C46-47'!T74+'C54-55'!T74</f>
        <v>773</v>
      </c>
      <c r="U74" s="172"/>
      <c r="V74" s="151">
        <f>'C46-47'!V74+'C54-55'!V74</f>
        <v>896</v>
      </c>
      <c r="W74" s="151">
        <f>'C46-47'!W74+'C54-55'!W74</f>
        <v>596</v>
      </c>
      <c r="X74" s="151">
        <f>'C46-47'!X74+'C54-55'!X74</f>
        <v>300</v>
      </c>
      <c r="Y74" s="172"/>
      <c r="Z74" s="151">
        <f>'C46-47'!Z74+'C54-55'!Z74</f>
        <v>20</v>
      </c>
      <c r="AA74" s="151">
        <f>'C46-47'!AA74+'C54-55'!AA74</f>
        <v>17</v>
      </c>
      <c r="AB74" s="151">
        <f>'C46-47'!AB74+'C54-55'!AB74</f>
        <v>3</v>
      </c>
      <c r="AC74" s="107"/>
      <c r="AD74" s="107"/>
      <c r="AE74" s="107"/>
      <c r="AF74" s="107"/>
      <c r="AG74" s="107"/>
    </row>
    <row r="75" spans="1:33" ht="15" customHeight="1" x14ac:dyDescent="0.25">
      <c r="A75" s="115" t="s">
        <v>73</v>
      </c>
      <c r="B75" s="114">
        <f>'C46-47'!B75+'C54-55'!B75</f>
        <v>13428</v>
      </c>
      <c r="C75" s="114">
        <f>'C46-47'!C75+'C54-55'!C75</f>
        <v>8249</v>
      </c>
      <c r="D75" s="114">
        <f>'C46-47'!D75+'C54-55'!D75</f>
        <v>5179</v>
      </c>
      <c r="E75" s="118"/>
      <c r="F75" s="114">
        <f>'C46-47'!F75+'C54-55'!F75</f>
        <v>4421</v>
      </c>
      <c r="G75" s="114">
        <f>'C46-47'!G75+'C54-55'!G75</f>
        <v>2572</v>
      </c>
      <c r="H75" s="114">
        <f>'C46-47'!H75+'C54-55'!H75</f>
        <v>1849</v>
      </c>
      <c r="I75" s="118"/>
      <c r="J75" s="114">
        <f>'C46-47'!J75+'C54-55'!J75</f>
        <v>3708</v>
      </c>
      <c r="K75" s="114">
        <f>'C46-47'!K75+'C54-55'!K75</f>
        <v>2228</v>
      </c>
      <c r="L75" s="114">
        <f>'C46-47'!L75+'C54-55'!L75</f>
        <v>1480</v>
      </c>
      <c r="M75" s="118"/>
      <c r="N75" s="114">
        <f>'C46-47'!N75+'C54-55'!N75</f>
        <v>2126</v>
      </c>
      <c r="O75" s="114">
        <f>'C46-47'!O75+'C54-55'!O75</f>
        <v>1349</v>
      </c>
      <c r="P75" s="114">
        <f>'C46-47'!P75+'C54-55'!P75</f>
        <v>777</v>
      </c>
      <c r="Q75" s="118"/>
      <c r="R75" s="114">
        <f>'C46-47'!R75+'C54-55'!R75</f>
        <v>2257</v>
      </c>
      <c r="S75" s="114">
        <f>'C46-47'!S75+'C54-55'!S75</f>
        <v>1487</v>
      </c>
      <c r="T75" s="114">
        <f>'C46-47'!T75+'C54-55'!T75</f>
        <v>770</v>
      </c>
      <c r="U75" s="118"/>
      <c r="V75" s="114">
        <f>'C46-47'!V75+'C54-55'!V75</f>
        <v>896</v>
      </c>
      <c r="W75" s="114">
        <f>'C46-47'!W75+'C54-55'!W75</f>
        <v>596</v>
      </c>
      <c r="X75" s="114">
        <f>'C46-47'!X75+'C54-55'!X75</f>
        <v>300</v>
      </c>
      <c r="Y75" s="118"/>
      <c r="Z75" s="114">
        <f>'C46-47'!Z75+'C54-55'!Z75</f>
        <v>20</v>
      </c>
      <c r="AA75" s="114">
        <f>'C46-47'!AA75+'C54-55'!AA75</f>
        <v>17</v>
      </c>
      <c r="AB75" s="114">
        <f>'C46-47'!AB75+'C54-55'!AB75</f>
        <v>3</v>
      </c>
    </row>
    <row r="76" spans="1:33" ht="15" customHeight="1" x14ac:dyDescent="0.25">
      <c r="A76" s="115" t="s">
        <v>74</v>
      </c>
      <c r="B76" s="114">
        <f>'C46-47'!B76+'C54-55'!B76</f>
        <v>22</v>
      </c>
      <c r="C76" s="114">
        <f>'C46-47'!C76+'C54-55'!C76</f>
        <v>10</v>
      </c>
      <c r="D76" s="114">
        <f>'C46-47'!D76+'C54-55'!D76</f>
        <v>12</v>
      </c>
      <c r="E76" s="118"/>
      <c r="F76" s="114">
        <f>'C46-47'!F76+'C54-55'!F76</f>
        <v>8</v>
      </c>
      <c r="G76" s="114">
        <f>'C46-47'!G76+'C54-55'!G76</f>
        <v>4</v>
      </c>
      <c r="H76" s="114">
        <f>'C46-47'!H76+'C54-55'!H76</f>
        <v>4</v>
      </c>
      <c r="I76" s="118"/>
      <c r="J76" s="114">
        <f>'C46-47'!J76+'C54-55'!J76</f>
        <v>3</v>
      </c>
      <c r="K76" s="114">
        <f>'C46-47'!K76+'C54-55'!K76</f>
        <v>1</v>
      </c>
      <c r="L76" s="114">
        <f>'C46-47'!L76+'C54-55'!L76</f>
        <v>2</v>
      </c>
      <c r="M76" s="118"/>
      <c r="N76" s="114">
        <f>'C46-47'!N76+'C54-55'!N76</f>
        <v>7</v>
      </c>
      <c r="O76" s="114">
        <f>'C46-47'!O76+'C54-55'!O76</f>
        <v>4</v>
      </c>
      <c r="P76" s="114">
        <f>'C46-47'!P76+'C54-55'!P76</f>
        <v>3</v>
      </c>
      <c r="Q76" s="118"/>
      <c r="R76" s="114">
        <f>'C46-47'!R76+'C54-55'!R76</f>
        <v>4</v>
      </c>
      <c r="S76" s="114">
        <f>'C46-47'!S76+'C54-55'!S76</f>
        <v>1</v>
      </c>
      <c r="T76" s="114">
        <f>'C46-47'!T76+'C54-55'!T76</f>
        <v>3</v>
      </c>
      <c r="U76" s="118"/>
      <c r="V76" s="114">
        <f>'C46-47'!V76+'C54-55'!V76</f>
        <v>0</v>
      </c>
      <c r="W76" s="114">
        <f>'C46-47'!W76+'C54-55'!W76</f>
        <v>0</v>
      </c>
      <c r="X76" s="114">
        <f>'C46-47'!X76+'C54-55'!X76</f>
        <v>0</v>
      </c>
      <c r="Y76" s="118"/>
      <c r="Z76" s="114">
        <f>'C46-47'!Z76+'C54-55'!Z76</f>
        <v>0</v>
      </c>
      <c r="AA76" s="114">
        <f>'C46-47'!AA76+'C54-55'!AA76</f>
        <v>0</v>
      </c>
      <c r="AB76" s="114">
        <f>'C46-47'!AB76+'C54-55'!AB76</f>
        <v>0</v>
      </c>
    </row>
    <row r="77" spans="1:33" ht="15" customHeight="1" x14ac:dyDescent="0.25">
      <c r="A77" s="115" t="s">
        <v>245</v>
      </c>
      <c r="B77" s="118">
        <f>+'C46-47'!B77+'C54-55'!B77</f>
        <v>0</v>
      </c>
      <c r="C77" s="118">
        <f>+'C46-47'!C77+'C54-55'!C77</f>
        <v>0</v>
      </c>
      <c r="D77" s="118">
        <f>+'C46-47'!D77+'C54-55'!D77</f>
        <v>0</v>
      </c>
      <c r="E77" s="118"/>
      <c r="F77" s="118">
        <f>+'C46-47'!F77+'C54-55'!F77</f>
        <v>0</v>
      </c>
      <c r="G77" s="118">
        <f>+'C46-47'!G77+'C54-55'!G77</f>
        <v>0</v>
      </c>
      <c r="H77" s="118">
        <f>+'C46-47'!H77+'C54-55'!H77</f>
        <v>0</v>
      </c>
      <c r="I77" s="118"/>
      <c r="J77" s="118">
        <f>+'C46-47'!J77+'C54-55'!J77</f>
        <v>0</v>
      </c>
      <c r="K77" s="118">
        <f>+'C46-47'!K77+'C54-55'!K77</f>
        <v>0</v>
      </c>
      <c r="L77" s="118">
        <f>+'C46-47'!L77+'C54-55'!L77</f>
        <v>0</v>
      </c>
      <c r="M77" s="118"/>
      <c r="N77" s="118">
        <f>+'C46-47'!N77+'C54-55'!N77</f>
        <v>0</v>
      </c>
      <c r="O77" s="118">
        <f>+'C46-47'!O77+'C54-55'!O77</f>
        <v>0</v>
      </c>
      <c r="P77" s="118">
        <f>+'C46-47'!P77+'C54-55'!P77</f>
        <v>0</v>
      </c>
      <c r="Q77" s="118"/>
      <c r="R77" s="118">
        <f>+'C46-47'!R77+'C54-55'!R77</f>
        <v>0</v>
      </c>
      <c r="S77" s="118">
        <f>+'C46-47'!S77+'C54-55'!S77</f>
        <v>0</v>
      </c>
      <c r="T77" s="118">
        <f>+'C46-47'!T77+'C54-55'!T77</f>
        <v>0</v>
      </c>
      <c r="U77" s="118"/>
      <c r="V77" s="118">
        <f>+'C46-47'!V77+'C54-55'!V77</f>
        <v>0</v>
      </c>
      <c r="W77" s="118">
        <f>+'C46-47'!W77+'C54-55'!W77</f>
        <v>0</v>
      </c>
      <c r="X77" s="118">
        <f>+'C46-47'!X77+'C54-55'!X77</f>
        <v>0</v>
      </c>
      <c r="Y77" s="118"/>
      <c r="Z77" s="118">
        <f>+'C46-47'!Z77+'C54-55'!Z77</f>
        <v>0</v>
      </c>
      <c r="AA77" s="118">
        <f>+'C46-47'!AA77+'C54-55'!AA77</f>
        <v>0</v>
      </c>
      <c r="AB77" s="118">
        <f>+'C46-47'!AB77+'C54-55'!AB77</f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83" t="s">
        <v>422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18.277042685205949</v>
      </c>
      <c r="C81" s="173">
        <f t="shared" ref="C81:D82" si="56">+C62/(C62+C12)*100</f>
        <v>21.317555319136293</v>
      </c>
      <c r="D81" s="173">
        <f t="shared" si="56"/>
        <v>15.198526845354868</v>
      </c>
      <c r="E81" s="173"/>
      <c r="F81" s="173">
        <f>+F62/(F62+F12)*100</f>
        <v>26.376633238197485</v>
      </c>
      <c r="G81" s="173">
        <f t="shared" ref="G81:H82" si="57">+G62/(G62+G12)*100</f>
        <v>28.575405562726193</v>
      </c>
      <c r="H81" s="173">
        <f t="shared" si="57"/>
        <v>24.020179554639398</v>
      </c>
      <c r="I81" s="173"/>
      <c r="J81" s="173">
        <f>+J62/(J62+J12)*100</f>
        <v>22.861372063371096</v>
      </c>
      <c r="K81" s="173">
        <f t="shared" ref="K81:L82" si="58">+K62/(K62+K12)*100</f>
        <v>26.221823548135077</v>
      </c>
      <c r="L81" s="173">
        <f t="shared" si="58"/>
        <v>19.412603195343589</v>
      </c>
      <c r="M81" s="173"/>
      <c r="N81" s="173">
        <f>+N62/(N62+N12)*100</f>
        <v>15.871605400180838</v>
      </c>
      <c r="O81" s="173">
        <f t="shared" ref="O81:P82" si="59">+O62/(O62+O12)*100</f>
        <v>18.894753182241537</v>
      </c>
      <c r="P81" s="173">
        <f t="shared" si="59"/>
        <v>12.82252004008016</v>
      </c>
      <c r="Q81" s="173"/>
      <c r="R81" s="173">
        <f>+R62/(R62+R12)*100</f>
        <v>18.051118210862622</v>
      </c>
      <c r="S81" s="173">
        <f t="shared" ref="S81:T82" si="60">+S62/(S62+S12)*100</f>
        <v>22.185644203459852</v>
      </c>
      <c r="T81" s="173">
        <f t="shared" si="60"/>
        <v>13.917392707324943</v>
      </c>
      <c r="U81" s="173"/>
      <c r="V81" s="173">
        <f>+V62/(V62+V12)*100</f>
        <v>7.846484445604804</v>
      </c>
      <c r="W81" s="173">
        <f t="shared" ref="W81:X82" si="61">+W62/(W62+W12)*100</f>
        <v>10.220960375262313</v>
      </c>
      <c r="X81" s="173">
        <f t="shared" si="61"/>
        <v>5.5825814044723421</v>
      </c>
      <c r="Y81" s="173"/>
      <c r="Z81" s="173">
        <f>+Z62/(Z62+Z12)*100</f>
        <v>0.73397136072533642</v>
      </c>
      <c r="AA81" s="173">
        <f t="shared" ref="AA81:AB82" si="62">+AA62/(AA62+AA12)*100</f>
        <v>1.0475905417539657</v>
      </c>
      <c r="AB81" s="173">
        <f t="shared" si="62"/>
        <v>0.44352044352044351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20.034705842711773</v>
      </c>
      <c r="C82" s="125">
        <f t="shared" si="56"/>
        <v>23.300892785329367</v>
      </c>
      <c r="D82" s="125">
        <f t="shared" si="56"/>
        <v>16.732843668690371</v>
      </c>
      <c r="E82" s="125"/>
      <c r="F82" s="125">
        <f>+F63/(F63+F13)*100</f>
        <v>28.669664496160248</v>
      </c>
      <c r="G82" s="125">
        <f t="shared" si="57"/>
        <v>30.901360065328188</v>
      </c>
      <c r="H82" s="125">
        <f t="shared" si="57"/>
        <v>26.26663836754495</v>
      </c>
      <c r="I82" s="125"/>
      <c r="J82" s="125">
        <f>+J63/(J63+J13)*100</f>
        <v>25.149938042131353</v>
      </c>
      <c r="K82" s="125">
        <f t="shared" si="58"/>
        <v>28.78040816326531</v>
      </c>
      <c r="L82" s="125">
        <f t="shared" si="58"/>
        <v>21.431438127090303</v>
      </c>
      <c r="M82" s="125"/>
      <c r="N82" s="125">
        <f>+N63/(N63+N13)*100</f>
        <v>17.45678226747269</v>
      </c>
      <c r="O82" s="125">
        <f t="shared" si="59"/>
        <v>20.694874683187834</v>
      </c>
      <c r="P82" s="125">
        <f t="shared" si="59"/>
        <v>14.190868422921252</v>
      </c>
      <c r="Q82" s="125"/>
      <c r="R82" s="125">
        <f>+R63/(R63+R13)*100</f>
        <v>19.764538645185979</v>
      </c>
      <c r="S82" s="125">
        <f t="shared" si="60"/>
        <v>24.221946230274693</v>
      </c>
      <c r="T82" s="125">
        <f t="shared" si="60"/>
        <v>15.326422985997453</v>
      </c>
      <c r="U82" s="125"/>
      <c r="V82" s="125">
        <f>+V63/(V63+V13)*100</f>
        <v>8.8206627680311893</v>
      </c>
      <c r="W82" s="125">
        <f t="shared" si="61"/>
        <v>11.488001526644721</v>
      </c>
      <c r="X82" s="125">
        <f t="shared" si="61"/>
        <v>6.2943382585513534</v>
      </c>
      <c r="Y82" s="125"/>
      <c r="Z82" s="125">
        <f>+Z63/(Z63+Z13)*100</f>
        <v>0.58983666061705997</v>
      </c>
      <c r="AA82" s="125">
        <f t="shared" si="62"/>
        <v>0.91873910977348339</v>
      </c>
      <c r="AB82" s="125">
        <f t="shared" si="62"/>
        <v>0.28939372015627263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 t="shared" ref="B83:D84" si="63">+B64/(B64+B14)*100</f>
        <v>3.8897338403041823</v>
      </c>
      <c r="C83" s="125">
        <f t="shared" si="63"/>
        <v>5.0550923168552711</v>
      </c>
      <c r="D83" s="125">
        <f t="shared" si="63"/>
        <v>2.6732981038234382</v>
      </c>
      <c r="E83" s="125"/>
      <c r="F83" s="125">
        <f t="shared" ref="F83:H84" si="64">+F64/(F64+F14)*100</f>
        <v>5.8566751546016729</v>
      </c>
      <c r="G83" s="125">
        <f t="shared" si="64"/>
        <v>6.9775849602313809</v>
      </c>
      <c r="H83" s="125">
        <f t="shared" si="64"/>
        <v>4.7218155197657392</v>
      </c>
      <c r="I83" s="125"/>
      <c r="J83" s="125">
        <f t="shared" ref="J83:L84" si="65">+J64/(J64+J14)*100</f>
        <v>4.4970631424375922</v>
      </c>
      <c r="K83" s="125">
        <f t="shared" si="65"/>
        <v>5.7020669992872417</v>
      </c>
      <c r="L83" s="125">
        <f t="shared" si="65"/>
        <v>3.2172596517789551</v>
      </c>
      <c r="M83" s="125"/>
      <c r="N83" s="125">
        <f t="shared" ref="N83:P84" si="66">+N64/(N64+N14)*100</f>
        <v>3.8306451612903225</v>
      </c>
      <c r="O83" s="125">
        <f t="shared" si="66"/>
        <v>5.2612612612612608</v>
      </c>
      <c r="P83" s="125">
        <f t="shared" si="66"/>
        <v>2.3498694516971277</v>
      </c>
      <c r="Q83" s="125"/>
      <c r="R83" s="125">
        <f t="shared" ref="R83:T84" si="67">+R64/(R64+R14)*100</f>
        <v>3.7900283745439807</v>
      </c>
      <c r="S83" s="125">
        <f t="shared" si="67"/>
        <v>5.3571428571428568</v>
      </c>
      <c r="T83" s="125">
        <f t="shared" si="67"/>
        <v>2.1541010770505387</v>
      </c>
      <c r="U83" s="125"/>
      <c r="V83" s="125">
        <f t="shared" ref="V83:X84" si="68">+V64/(V64+V14)*100</f>
        <v>1.2676949080921192</v>
      </c>
      <c r="W83" s="125">
        <f t="shared" si="68"/>
        <v>1.8450184501845017</v>
      </c>
      <c r="X83" s="125">
        <f t="shared" si="68"/>
        <v>0.6538796861377506</v>
      </c>
      <c r="Y83" s="125"/>
      <c r="Z83" s="125">
        <f t="shared" ref="Z83:AB84" si="69">+Z64/(Z64+Z14)*100</f>
        <v>0</v>
      </c>
      <c r="AA83" s="125">
        <f t="shared" si="69"/>
        <v>0</v>
      </c>
      <c r="AB83" s="125">
        <f t="shared" si="69"/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>
        <f t="shared" si="63"/>
        <v>5.6500661084178052</v>
      </c>
      <c r="C84" s="125">
        <f t="shared" si="63"/>
        <v>7.5404588298061528</v>
      </c>
      <c r="D84" s="125">
        <f t="shared" si="63"/>
        <v>3.792380286613072</v>
      </c>
      <c r="E84" s="125"/>
      <c r="F84" s="125">
        <f t="shared" si="64"/>
        <v>7.8661087866108783</v>
      </c>
      <c r="G84" s="125">
        <f t="shared" si="64"/>
        <v>10.048622366288493</v>
      </c>
      <c r="H84" s="125">
        <f t="shared" si="64"/>
        <v>5.5363321799307963</v>
      </c>
      <c r="I84" s="125"/>
      <c r="J84" s="125">
        <f t="shared" si="65"/>
        <v>5.8407079646017701</v>
      </c>
      <c r="K84" s="125">
        <f t="shared" si="65"/>
        <v>7.8014184397163122</v>
      </c>
      <c r="L84" s="125">
        <f t="shared" si="65"/>
        <v>3.8869257950530036</v>
      </c>
      <c r="M84" s="125"/>
      <c r="N84" s="125">
        <f t="shared" si="66"/>
        <v>4.536862003780719</v>
      </c>
      <c r="O84" s="125">
        <f t="shared" si="66"/>
        <v>5.9396299902629019</v>
      </c>
      <c r="P84" s="125">
        <f t="shared" si="66"/>
        <v>3.2139577594123052</v>
      </c>
      <c r="Q84" s="125"/>
      <c r="R84" s="125">
        <f t="shared" si="67"/>
        <v>7.1461502996772701</v>
      </c>
      <c r="S84" s="125">
        <f t="shared" si="67"/>
        <v>9.9264705882352935</v>
      </c>
      <c r="T84" s="125">
        <f t="shared" si="67"/>
        <v>4.3478260869565215</v>
      </c>
      <c r="U84" s="125"/>
      <c r="V84" s="125">
        <f t="shared" si="68"/>
        <v>2.3373983739837398</v>
      </c>
      <c r="W84" s="125">
        <f t="shared" si="68"/>
        <v>3.4330011074197122</v>
      </c>
      <c r="X84" s="125">
        <f t="shared" si="68"/>
        <v>1.4084507042253522</v>
      </c>
      <c r="Y84" s="125"/>
      <c r="Z84" s="125">
        <f t="shared" si="69"/>
        <v>5.4298642533936654</v>
      </c>
      <c r="AA84" s="125">
        <f t="shared" si="69"/>
        <v>4.9382716049382713</v>
      </c>
      <c r="AB84" s="125">
        <f t="shared" si="69"/>
        <v>6.0301507537688437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19.039346304993771</v>
      </c>
      <c r="C87" s="173">
        <f t="shared" ref="C87:D88" si="70">+C68/(C68+C18)*100</f>
        <v>21.975992613111728</v>
      </c>
      <c r="D87" s="173">
        <f t="shared" si="70"/>
        <v>16.082363502292328</v>
      </c>
      <c r="E87" s="173"/>
      <c r="F87" s="173">
        <f>+F68/(F68+F18)*100</f>
        <v>27.859902867879043</v>
      </c>
      <c r="G87" s="173">
        <f t="shared" ref="G87:H88" si="71">+G68/(G68+G18)*100</f>
        <v>29.871465295629818</v>
      </c>
      <c r="H87" s="173">
        <f t="shared" si="71"/>
        <v>25.705685864258708</v>
      </c>
      <c r="I87" s="173"/>
      <c r="J87" s="173">
        <f>+J68/(J68+J18)*100</f>
        <v>23.493606845714513</v>
      </c>
      <c r="K87" s="173">
        <f t="shared" ref="K87:L88" si="72">+K68/(K68+K18)*100</f>
        <v>26.596862714569301</v>
      </c>
      <c r="L87" s="173">
        <f t="shared" si="72"/>
        <v>20.293054997992773</v>
      </c>
      <c r="M87" s="173"/>
      <c r="N87" s="173">
        <f>+N68/(N68+N18)*100</f>
        <v>16.770160450093769</v>
      </c>
      <c r="O87" s="173">
        <f t="shared" ref="O87:P88" si="73">+O68/(O68+O18)*100</f>
        <v>19.764479893097256</v>
      </c>
      <c r="P87" s="173">
        <f t="shared" si="73"/>
        <v>13.787796863952087</v>
      </c>
      <c r="Q87" s="173"/>
      <c r="R87" s="173">
        <f>+R68/(R68+R18)*100</f>
        <v>18.945134245993845</v>
      </c>
      <c r="S87" s="173">
        <f t="shared" ref="S87:T88" si="74">+S68/(S68+S18)*100</f>
        <v>22.923050732039496</v>
      </c>
      <c r="T87" s="173">
        <f t="shared" si="74"/>
        <v>14.9879334434142</v>
      </c>
      <c r="U87" s="173"/>
      <c r="V87" s="173">
        <f>+V68/(V68+V18)*100</f>
        <v>7.905377021634111</v>
      </c>
      <c r="W87" s="173">
        <f t="shared" ref="W87:X88" si="75">+W68/(W68+W18)*100</f>
        <v>10.19548547359326</v>
      </c>
      <c r="X87" s="173">
        <f t="shared" si="75"/>
        <v>5.7383750638732751</v>
      </c>
      <c r="Y87" s="173"/>
      <c r="Z87" s="173">
        <f>+Z68/(Z68+Z18)*100</f>
        <v>0.80550098231827116</v>
      </c>
      <c r="AA87" s="173">
        <f t="shared" ref="AA87:AB88" si="76">+AA68/(AA68+AA18)*100</f>
        <v>1.1039366798583627</v>
      </c>
      <c r="AB87" s="173">
        <f t="shared" si="76"/>
        <v>0.53913366796802387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21.548378640276759</v>
      </c>
      <c r="C88" s="125">
        <f t="shared" si="70"/>
        <v>24.783616547959546</v>
      </c>
      <c r="D88" s="125">
        <f t="shared" si="70"/>
        <v>18.30236985492024</v>
      </c>
      <c r="E88" s="129"/>
      <c r="F88" s="125">
        <f>+F69/(F69+F19)*100</f>
        <v>31.211667452975323</v>
      </c>
      <c r="G88" s="125">
        <f t="shared" si="71"/>
        <v>33.238389113062745</v>
      </c>
      <c r="H88" s="125">
        <f t="shared" si="71"/>
        <v>29.029097260682484</v>
      </c>
      <c r="I88" s="129"/>
      <c r="J88" s="125">
        <f>+J69/(J69+J19)*100</f>
        <v>26.728880841284212</v>
      </c>
      <c r="K88" s="125">
        <f t="shared" si="72"/>
        <v>30.159820488162293</v>
      </c>
      <c r="L88" s="125">
        <f t="shared" si="72"/>
        <v>23.2015065913371</v>
      </c>
      <c r="M88" s="129"/>
      <c r="N88" s="125">
        <f>+N69/(N69+N19)*100</f>
        <v>19.085849381864751</v>
      </c>
      <c r="O88" s="125">
        <f t="shared" si="73"/>
        <v>22.382528781066256</v>
      </c>
      <c r="P88" s="125">
        <f t="shared" si="73"/>
        <v>15.80988854519566</v>
      </c>
      <c r="Q88" s="129"/>
      <c r="R88" s="125">
        <f>+R69/(R69+R19)*100</f>
        <v>21.397249352202511</v>
      </c>
      <c r="S88" s="125">
        <f t="shared" si="74"/>
        <v>25.790925043870644</v>
      </c>
      <c r="T88" s="125">
        <f t="shared" si="74"/>
        <v>17.057104650586897</v>
      </c>
      <c r="U88" s="129"/>
      <c r="V88" s="125">
        <f>+V69/(V69+V19)*100</f>
        <v>9.2169553905704671</v>
      </c>
      <c r="W88" s="125">
        <f t="shared" si="75"/>
        <v>11.886643925478877</v>
      </c>
      <c r="X88" s="125">
        <f t="shared" si="75"/>
        <v>6.7162344844537296</v>
      </c>
      <c r="Y88" s="129"/>
      <c r="Z88" s="125">
        <f>+Z69/(Z69+Z19)*100</f>
        <v>0.60866827578969462</v>
      </c>
      <c r="AA88" s="125">
        <f t="shared" si="76"/>
        <v>0.92279990997074046</v>
      </c>
      <c r="AB88" s="125">
        <f t="shared" si="76"/>
        <v>0.33425088478175385</v>
      </c>
    </row>
    <row r="89" spans="1:33" ht="15" customHeight="1" x14ac:dyDescent="0.25">
      <c r="A89" s="107" t="s">
        <v>74</v>
      </c>
      <c r="B89" s="125">
        <f t="shared" ref="B89:D90" si="77">+B70/(B70+B20)*100</f>
        <v>3.9362957137239483</v>
      </c>
      <c r="C89" s="125">
        <f t="shared" si="77"/>
        <v>5.1386435210077579</v>
      </c>
      <c r="D89" s="125">
        <f t="shared" si="77"/>
        <v>2.6750463298686649</v>
      </c>
      <c r="E89" s="129"/>
      <c r="F89" s="125">
        <f t="shared" ref="F89:H90" si="78">+F70/(F70+F20)*100</f>
        <v>5.9503505779799131</v>
      </c>
      <c r="G89" s="125">
        <f t="shared" si="78"/>
        <v>7.0972587307547883</v>
      </c>
      <c r="H89" s="125">
        <f t="shared" si="78"/>
        <v>4.7819433817903594</v>
      </c>
      <c r="I89" s="129"/>
      <c r="J89" s="125">
        <f t="shared" ref="J89:L90" si="79">+J70/(J70+J20)*100</f>
        <v>4.5972644376899696</v>
      </c>
      <c r="K89" s="125">
        <f t="shared" si="79"/>
        <v>5.8327219369038881</v>
      </c>
      <c r="L89" s="125">
        <f t="shared" si="79"/>
        <v>3.2702915681639086</v>
      </c>
      <c r="M89" s="129"/>
      <c r="N89" s="125">
        <f t="shared" ref="N89:P90" si="80">+N70/(N70+N20)*100</f>
        <v>3.8344722854973421</v>
      </c>
      <c r="O89" s="125">
        <f t="shared" si="80"/>
        <v>5.2965311450951136</v>
      </c>
      <c r="P89" s="125">
        <f t="shared" si="80"/>
        <v>2.3192887514495557</v>
      </c>
      <c r="Q89" s="129"/>
      <c r="R89" s="125">
        <f t="shared" ref="R89:T90" si="81">+R70/(R70+R20)*100</f>
        <v>3.8045738045738049</v>
      </c>
      <c r="S89" s="125">
        <f t="shared" si="81"/>
        <v>5.4405196914332112</v>
      </c>
      <c r="T89" s="125">
        <f t="shared" si="81"/>
        <v>2.0877716233489561</v>
      </c>
      <c r="U89" s="129"/>
      <c r="V89" s="125">
        <f t="shared" ref="V89:X90" si="82">+V70/(V70+V20)*100</f>
        <v>1.3037809647979139</v>
      </c>
      <c r="W89" s="125">
        <f t="shared" si="82"/>
        <v>1.8979333614508647</v>
      </c>
      <c r="X89" s="125">
        <f t="shared" si="82"/>
        <v>0.67234424025100847</v>
      </c>
      <c r="Y89" s="129"/>
      <c r="Z89" s="125">
        <f t="shared" ref="Z89:AB90" si="83">+Z70/(Z70+Z20)*100</f>
        <v>0</v>
      </c>
      <c r="AA89" s="125">
        <f t="shared" si="83"/>
        <v>0</v>
      </c>
      <c r="AB89" s="125">
        <f t="shared" si="83"/>
        <v>0</v>
      </c>
    </row>
    <row r="90" spans="1:33" ht="15" customHeight="1" x14ac:dyDescent="0.25">
      <c r="A90" s="107" t="s">
        <v>245</v>
      </c>
      <c r="B90" s="125">
        <f t="shared" si="77"/>
        <v>5.6500661084178052</v>
      </c>
      <c r="C90" s="125">
        <f t="shared" si="77"/>
        <v>7.5404588298061528</v>
      </c>
      <c r="D90" s="125">
        <f t="shared" si="77"/>
        <v>3.792380286613072</v>
      </c>
      <c r="E90" s="129"/>
      <c r="F90" s="125">
        <f t="shared" si="78"/>
        <v>7.8661087866108783</v>
      </c>
      <c r="G90" s="125">
        <f t="shared" si="78"/>
        <v>10.048622366288493</v>
      </c>
      <c r="H90" s="125">
        <f t="shared" si="78"/>
        <v>5.5363321799307963</v>
      </c>
      <c r="I90" s="129"/>
      <c r="J90" s="125">
        <f t="shared" si="79"/>
        <v>5.8407079646017701</v>
      </c>
      <c r="K90" s="125">
        <f t="shared" si="79"/>
        <v>7.8014184397163122</v>
      </c>
      <c r="L90" s="125">
        <f t="shared" si="79"/>
        <v>3.8869257950530036</v>
      </c>
      <c r="M90" s="129"/>
      <c r="N90" s="125">
        <f t="shared" si="80"/>
        <v>4.536862003780719</v>
      </c>
      <c r="O90" s="125">
        <f t="shared" si="80"/>
        <v>5.9396299902629019</v>
      </c>
      <c r="P90" s="125">
        <f t="shared" si="80"/>
        <v>3.2139577594123052</v>
      </c>
      <c r="Q90" s="129"/>
      <c r="R90" s="125">
        <f t="shared" si="81"/>
        <v>7.1461502996772701</v>
      </c>
      <c r="S90" s="125">
        <f t="shared" si="81"/>
        <v>9.9264705882352935</v>
      </c>
      <c r="T90" s="125">
        <f t="shared" si="81"/>
        <v>4.3478260869565215</v>
      </c>
      <c r="U90" s="129"/>
      <c r="V90" s="125">
        <f t="shared" si="82"/>
        <v>2.3373983739837398</v>
      </c>
      <c r="W90" s="125">
        <f t="shared" si="82"/>
        <v>3.4330011074197122</v>
      </c>
      <c r="X90" s="125">
        <f t="shared" si="82"/>
        <v>1.4084507042253522</v>
      </c>
      <c r="Y90" s="129"/>
      <c r="Z90" s="125">
        <f t="shared" si="83"/>
        <v>5.4298642533936654</v>
      </c>
      <c r="AA90" s="125">
        <f t="shared" si="83"/>
        <v>4.9382716049382713</v>
      </c>
      <c r="AB90" s="125">
        <f t="shared" si="83"/>
        <v>6.0301507537688437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16.00561684100294</v>
      </c>
      <c r="C93" s="173">
        <f t="shared" ref="C93:D94" si="84">+C74/(C74+C24)*100</f>
        <v>19.376862257466627</v>
      </c>
      <c r="D93" s="173">
        <f t="shared" si="84"/>
        <v>12.535619415600097</v>
      </c>
      <c r="E93" s="173"/>
      <c r="F93" s="173">
        <f>+F74/(F74+F24)*100</f>
        <v>22.184932879182529</v>
      </c>
      <c r="G93" s="173">
        <f t="shared" ref="G93:H94" si="85">+G74/(G74+G24)*100</f>
        <v>24.917779067517895</v>
      </c>
      <c r="H93" s="173">
        <f t="shared" si="85"/>
        <v>19.249948057344689</v>
      </c>
      <c r="I93" s="173"/>
      <c r="J93" s="173">
        <f>+J74/(J74+J24)*100</f>
        <v>21.046960072595279</v>
      </c>
      <c r="K93" s="173">
        <f t="shared" ref="K93:L94" si="86">+K74/(K74+K24)*100</f>
        <v>25.135317997293637</v>
      </c>
      <c r="L93" s="173">
        <f t="shared" si="86"/>
        <v>16.910086718393426</v>
      </c>
      <c r="M93" s="173"/>
      <c r="N93" s="173">
        <f>+N74/(N74+N24)*100</f>
        <v>13.202525377568705</v>
      </c>
      <c r="O93" s="173">
        <f t="shared" ref="O93:P94" si="87">+O74/(O74+O24)*100</f>
        <v>16.374198233087256</v>
      </c>
      <c r="P93" s="173">
        <f t="shared" si="87"/>
        <v>9.8821740782972256</v>
      </c>
      <c r="Q93" s="173"/>
      <c r="R93" s="173">
        <f>+R74/(R74+R24)*100</f>
        <v>15.216367184871121</v>
      </c>
      <c r="S93" s="173">
        <f t="shared" ref="S93:T94" si="88">+S74/(S74+S24)*100</f>
        <v>19.871794871794872</v>
      </c>
      <c r="T93" s="173">
        <f t="shared" si="88"/>
        <v>10.487043820377155</v>
      </c>
      <c r="U93" s="173"/>
      <c r="V93" s="173">
        <f>+V74/(V74+V24)*100</f>
        <v>7.654848355403673</v>
      </c>
      <c r="W93" s="173">
        <f t="shared" ref="W93:X94" si="89">+W74/(W74+W24)*100</f>
        <v>10.302506482281764</v>
      </c>
      <c r="X93" s="173">
        <f t="shared" si="89"/>
        <v>5.0675675675675675</v>
      </c>
      <c r="Y93" s="173"/>
      <c r="Z93" s="173">
        <f>+Z74/(Z74+Z24)*100</f>
        <v>0.53806833467850412</v>
      </c>
      <c r="AA93" s="173">
        <f t="shared" ref="AA93:AB94" si="90">+AA74/(AA74+AA24)*100</f>
        <v>0.90377458798511434</v>
      </c>
      <c r="AB93" s="173">
        <f t="shared" si="90"/>
        <v>0.16339869281045752</v>
      </c>
    </row>
    <row r="94" spans="1:33" ht="15" customHeight="1" x14ac:dyDescent="0.25">
      <c r="A94" s="107" t="s">
        <v>73</v>
      </c>
      <c r="B94" s="125">
        <f>+B75/(B75+B25)*100</f>
        <v>16.1466036578767</v>
      </c>
      <c r="C94" s="125">
        <f t="shared" si="84"/>
        <v>19.542762378583276</v>
      </c>
      <c r="D94" s="125">
        <f t="shared" si="84"/>
        <v>12.646204185285569</v>
      </c>
      <c r="E94" s="129"/>
      <c r="F94" s="125">
        <f>+F75/(F75+F25)*100</f>
        <v>22.392746796332876</v>
      </c>
      <c r="G94" s="125">
        <f t="shared" si="85"/>
        <v>25.129457743038593</v>
      </c>
      <c r="H94" s="125">
        <f t="shared" si="85"/>
        <v>19.446781657551533</v>
      </c>
      <c r="I94" s="129"/>
      <c r="J94" s="125">
        <f>+J75/(J75+J25)*100</f>
        <v>21.251719394773041</v>
      </c>
      <c r="K94" s="125">
        <f t="shared" si="86"/>
        <v>25.35275375512062</v>
      </c>
      <c r="L94" s="125">
        <f t="shared" si="86"/>
        <v>17.090069284064665</v>
      </c>
      <c r="M94" s="129"/>
      <c r="N94" s="125">
        <f>+N75/(N75+N25)*100</f>
        <v>13.314128256513024</v>
      </c>
      <c r="O94" s="125">
        <f t="shared" si="87"/>
        <v>16.513649161464073</v>
      </c>
      <c r="P94" s="125">
        <f t="shared" si="87"/>
        <v>9.9628157456084114</v>
      </c>
      <c r="Q94" s="129"/>
      <c r="R94" s="125">
        <f>+R75/(R75+R25)*100</f>
        <v>15.317271801832371</v>
      </c>
      <c r="S94" s="125">
        <f t="shared" si="88"/>
        <v>20.010765711209796</v>
      </c>
      <c r="T94" s="125">
        <f t="shared" si="88"/>
        <v>10.542168674698797</v>
      </c>
      <c r="U94" s="129"/>
      <c r="V94" s="125">
        <f>+V75/(V75+V25)*100</f>
        <v>7.7414895455330912</v>
      </c>
      <c r="W94" s="125">
        <f t="shared" si="89"/>
        <v>10.425048102151479</v>
      </c>
      <c r="X94" s="125">
        <f t="shared" si="89"/>
        <v>5.1220761481987367</v>
      </c>
      <c r="Y94" s="129"/>
      <c r="Z94" s="125">
        <f>+Z75/(Z75+Z25)*100</f>
        <v>0.54127198917456021</v>
      </c>
      <c r="AA94" s="125">
        <f t="shared" si="90"/>
        <v>0.90909090909090906</v>
      </c>
      <c r="AB94" s="125">
        <f t="shared" si="90"/>
        <v>0.16438356164383564</v>
      </c>
    </row>
    <row r="95" spans="1:33" ht="15" customHeight="1" x14ac:dyDescent="0.25">
      <c r="A95" s="107" t="s">
        <v>74</v>
      </c>
      <c r="B95" s="125">
        <f t="shared" ref="B95:D95" si="91">+B76/(B76+B26)*100</f>
        <v>2.5287356321839081</v>
      </c>
      <c r="C95" s="125">
        <f t="shared" si="91"/>
        <v>2.4213075060532687</v>
      </c>
      <c r="D95" s="125">
        <f t="shared" si="91"/>
        <v>2.6258205689277898</v>
      </c>
      <c r="E95" s="129"/>
      <c r="F95" s="125">
        <f t="shared" ref="F95:H95" si="92">+F76/(F76+F26)*100</f>
        <v>3.6199095022624439</v>
      </c>
      <c r="G95" s="125">
        <f t="shared" si="92"/>
        <v>3.8834951456310676</v>
      </c>
      <c r="H95" s="125">
        <f t="shared" si="92"/>
        <v>3.3898305084745761</v>
      </c>
      <c r="I95" s="129"/>
      <c r="J95" s="125">
        <f t="shared" ref="J95:L95" si="93">+J76/(J76+J26)*100</f>
        <v>1.6304347826086956</v>
      </c>
      <c r="K95" s="125">
        <f t="shared" si="93"/>
        <v>1.25</v>
      </c>
      <c r="L95" s="125">
        <f t="shared" si="93"/>
        <v>1.9230769230769231</v>
      </c>
      <c r="M95" s="129"/>
      <c r="N95" s="125">
        <f t="shared" ref="N95:P95" si="94">+N76/(N76+N26)*100</f>
        <v>3.7234042553191489</v>
      </c>
      <c r="O95" s="125">
        <f t="shared" si="94"/>
        <v>4.2553191489361701</v>
      </c>
      <c r="P95" s="125">
        <f t="shared" si="94"/>
        <v>3.1914893617021276</v>
      </c>
      <c r="Q95" s="129"/>
      <c r="R95" s="125">
        <f t="shared" ref="R95:T95" si="95">+R76/(R76+R26)*100</f>
        <v>3.225806451612903</v>
      </c>
      <c r="S95" s="125">
        <f t="shared" si="95"/>
        <v>1.7543859649122806</v>
      </c>
      <c r="T95" s="125">
        <f t="shared" si="95"/>
        <v>4.4776119402985071</v>
      </c>
      <c r="U95" s="129"/>
      <c r="V95" s="125">
        <f t="shared" ref="V95:X95" si="96">+V76/(V76+V26)*100</f>
        <v>0</v>
      </c>
      <c r="W95" s="125">
        <f t="shared" si="96"/>
        <v>0</v>
      </c>
      <c r="X95" s="125">
        <f t="shared" si="96"/>
        <v>0</v>
      </c>
      <c r="Y95" s="129"/>
      <c r="Z95" s="125">
        <f t="shared" ref="Z95:AB95" si="97">+Z76/(Z76+Z26)*100</f>
        <v>0</v>
      </c>
      <c r="AA95" s="125">
        <f t="shared" si="97"/>
        <v>0</v>
      </c>
      <c r="AB95" s="125">
        <f t="shared" si="97"/>
        <v>0</v>
      </c>
    </row>
    <row r="96" spans="1:33" ht="15" customHeight="1" thickBot="1" x14ac:dyDescent="0.3">
      <c r="A96" s="122" t="s">
        <v>245</v>
      </c>
      <c r="B96" s="131">
        <v>0</v>
      </c>
      <c r="C96" s="131">
        <v>0</v>
      </c>
      <c r="D96" s="131">
        <v>0</v>
      </c>
      <c r="E96" s="132"/>
      <c r="F96" s="131">
        <v>0</v>
      </c>
      <c r="G96" s="131">
        <v>0</v>
      </c>
      <c r="H96" s="131">
        <v>0</v>
      </c>
      <c r="I96" s="132"/>
      <c r="J96" s="131">
        <v>0</v>
      </c>
      <c r="K96" s="131">
        <v>0</v>
      </c>
      <c r="L96" s="131">
        <v>0</v>
      </c>
      <c r="M96" s="132"/>
      <c r="N96" s="131">
        <v>0</v>
      </c>
      <c r="O96" s="131">
        <v>0</v>
      </c>
      <c r="P96" s="131">
        <v>0</v>
      </c>
      <c r="Q96" s="132"/>
      <c r="R96" s="131">
        <v>0</v>
      </c>
      <c r="S96" s="131">
        <v>0</v>
      </c>
      <c r="T96" s="131">
        <v>0</v>
      </c>
      <c r="U96" s="132"/>
      <c r="V96" s="131">
        <v>0</v>
      </c>
      <c r="W96" s="131">
        <v>0</v>
      </c>
      <c r="X96" s="131">
        <v>0</v>
      </c>
      <c r="Y96" s="132"/>
      <c r="Z96" s="131">
        <v>0</v>
      </c>
      <c r="AA96" s="131">
        <v>0</v>
      </c>
      <c r="AB96" s="131">
        <v>0</v>
      </c>
    </row>
    <row r="97" spans="1:28" ht="15" customHeight="1" x14ac:dyDescent="0.25">
      <c r="A97" s="388" t="s">
        <v>238</v>
      </c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</row>
    <row r="98" spans="1:28" ht="15" customHeight="1" x14ac:dyDescent="0.25">
      <c r="A98" s="389" t="s">
        <v>224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</row>
  </sheetData>
  <mergeCells count="36">
    <mergeCell ref="A60:AB60"/>
    <mergeCell ref="A79:AB79"/>
    <mergeCell ref="A97:AB97"/>
    <mergeCell ref="A98:AB98"/>
    <mergeCell ref="A53:AB53"/>
    <mergeCell ref="A54:AB54"/>
    <mergeCell ref="R57:T57"/>
    <mergeCell ref="V57:X57"/>
    <mergeCell ref="Z57:AB57"/>
    <mergeCell ref="A55:AB55"/>
    <mergeCell ref="A57:A58"/>
    <mergeCell ref="B57:D57"/>
    <mergeCell ref="F57:H57"/>
    <mergeCell ref="J57:L57"/>
    <mergeCell ref="N57:P57"/>
    <mergeCell ref="V7:X7"/>
    <mergeCell ref="Z7:AB7"/>
    <mergeCell ref="A10:AB10"/>
    <mergeCell ref="A7:A8"/>
    <mergeCell ref="B7:D7"/>
    <mergeCell ref="AE1:AF2"/>
    <mergeCell ref="AE51:AF52"/>
    <mergeCell ref="A29:AB29"/>
    <mergeCell ref="A47:AB47"/>
    <mergeCell ref="A48:AB48"/>
    <mergeCell ref="A1:AB1"/>
    <mergeCell ref="A2:AB2"/>
    <mergeCell ref="F7:H7"/>
    <mergeCell ref="J7:L7"/>
    <mergeCell ref="A3:AB3"/>
    <mergeCell ref="A4:AB4"/>
    <mergeCell ref="A5:AB5"/>
    <mergeCell ref="A51:AB51"/>
    <mergeCell ref="A52:AB52"/>
    <mergeCell ref="N7:P7"/>
    <mergeCell ref="R7:T7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41"/>
  <sheetViews>
    <sheetView zoomScaleNormal="100" zoomScaleSheetLayoutView="100" workbookViewId="0">
      <selection activeCell="B14" sqref="B14"/>
    </sheetView>
  </sheetViews>
  <sheetFormatPr baseColWidth="10" defaultRowHeight="15" customHeight="1" x14ac:dyDescent="0.25"/>
  <cols>
    <col min="1" max="1" width="17.7109375" style="123" customWidth="1"/>
    <col min="2" max="4" width="8" style="123" customWidth="1"/>
    <col min="5" max="5" width="1.42578125" style="123" customWidth="1"/>
    <col min="6" max="8" width="7" style="123" customWidth="1"/>
    <col min="9" max="9" width="1.42578125" style="123" customWidth="1"/>
    <col min="10" max="12" width="7" style="123" customWidth="1"/>
    <col min="13" max="13" width="1.85546875" style="123" customWidth="1"/>
    <col min="14" max="16" width="7" style="123" customWidth="1"/>
    <col min="17" max="17" width="1.5703125" style="123" customWidth="1"/>
    <col min="18" max="20" width="7" style="123" customWidth="1"/>
    <col min="21" max="21" width="1.140625" style="123" customWidth="1"/>
    <col min="22" max="24" width="7" style="123" customWidth="1"/>
    <col min="25" max="25" width="1.42578125" style="123" customWidth="1"/>
    <col min="26" max="26" width="7" style="123" customWidth="1"/>
    <col min="27" max="28" width="6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384" t="s">
        <v>268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D1" s="29"/>
      <c r="AE1" s="372" t="s">
        <v>317</v>
      </c>
      <c r="AF1" s="372"/>
    </row>
    <row r="2" spans="1:32" ht="15" customHeight="1" x14ac:dyDescent="0.2">
      <c r="A2" s="384" t="s">
        <v>132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D2" s="30"/>
      <c r="AE2" s="372"/>
      <c r="AF2" s="372"/>
    </row>
    <row r="3" spans="1:32" ht="15" customHeight="1" x14ac:dyDescent="0.25">
      <c r="A3" s="384" t="s">
        <v>236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</row>
    <row r="4" spans="1:32" ht="15" customHeight="1" x14ac:dyDescent="0.25">
      <c r="A4" s="384" t="s">
        <v>246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</row>
    <row r="5" spans="1:32" ht="15" customHeight="1" x14ac:dyDescent="0.25">
      <c r="A5" s="384" t="s">
        <v>230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</row>
    <row r="6" spans="1:32" ht="15" customHeight="1" x14ac:dyDescent="0.25">
      <c r="A6" s="384" t="s">
        <v>481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91" t="s">
        <v>242</v>
      </c>
      <c r="B8" s="385" t="s">
        <v>19</v>
      </c>
      <c r="C8" s="385"/>
      <c r="D8" s="385"/>
      <c r="E8" s="108"/>
      <c r="F8" s="385" t="s">
        <v>116</v>
      </c>
      <c r="G8" s="385"/>
      <c r="H8" s="385"/>
      <c r="I8" s="108"/>
      <c r="J8" s="385" t="s">
        <v>117</v>
      </c>
      <c r="K8" s="385"/>
      <c r="L8" s="385"/>
      <c r="M8" s="108"/>
      <c r="N8" s="385" t="s">
        <v>118</v>
      </c>
      <c r="O8" s="385"/>
      <c r="P8" s="385"/>
      <c r="Q8" s="108"/>
      <c r="R8" s="385" t="s">
        <v>119</v>
      </c>
      <c r="S8" s="385"/>
      <c r="T8" s="385"/>
      <c r="U8" s="108"/>
      <c r="V8" s="385" t="s">
        <v>120</v>
      </c>
      <c r="W8" s="385"/>
      <c r="X8" s="385"/>
      <c r="Y8" s="108"/>
      <c r="Z8" s="385" t="s">
        <v>121</v>
      </c>
      <c r="AA8" s="385"/>
      <c r="AB8" s="385"/>
    </row>
    <row r="9" spans="1:32" ht="15" customHeight="1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SUM(B13:B39)</f>
        <v>334425</v>
      </c>
      <c r="C11" s="152">
        <f>SUM(C13:C39)</f>
        <v>168251</v>
      </c>
      <c r="D11" s="152">
        <f>SUM(D13:D39)</f>
        <v>166174</v>
      </c>
      <c r="E11" s="152"/>
      <c r="F11" s="152">
        <f>SUM(F13:F39)</f>
        <v>76382</v>
      </c>
      <c r="G11" s="152">
        <f>SUM(G13:G39)</f>
        <v>39513</v>
      </c>
      <c r="H11" s="152">
        <f>SUM(H13:H39)</f>
        <v>36869</v>
      </c>
      <c r="I11" s="152"/>
      <c r="J11" s="152">
        <f>SUM(J13:J39)</f>
        <v>68233</v>
      </c>
      <c r="K11" s="152">
        <f>SUM(K13:K39)</f>
        <v>34559</v>
      </c>
      <c r="L11" s="152">
        <f>SUM(L13:L39)</f>
        <v>33674</v>
      </c>
      <c r="M11" s="152"/>
      <c r="N11" s="152">
        <f>SUM(N13:N39)</f>
        <v>64146</v>
      </c>
      <c r="O11" s="152">
        <f>SUM(O13:O39)</f>
        <v>32210</v>
      </c>
      <c r="P11" s="152">
        <f>SUM(P13:P39)</f>
        <v>31936</v>
      </c>
      <c r="Q11" s="152"/>
      <c r="R11" s="152">
        <f>SUM(R13:R39)</f>
        <v>61974</v>
      </c>
      <c r="S11" s="152">
        <f>SUM(S13:S39)</f>
        <v>30984</v>
      </c>
      <c r="T11" s="152">
        <f>SUM(T13:T39)</f>
        <v>30990</v>
      </c>
      <c r="U11" s="152"/>
      <c r="V11" s="152">
        <f>SUM(V13:V39)</f>
        <v>49793</v>
      </c>
      <c r="W11" s="152">
        <f>SUM(W13:W39)</f>
        <v>24303</v>
      </c>
      <c r="X11" s="152">
        <f>SUM(X13:X39)</f>
        <v>25490</v>
      </c>
      <c r="Y11" s="152"/>
      <c r="Z11" s="152">
        <f>SUM(Z13:Z39)</f>
        <v>13897</v>
      </c>
      <c r="AA11" s="152">
        <f>SUM(AA13:AA39)</f>
        <v>6682</v>
      </c>
      <c r="AB11" s="152">
        <f>SUM(AB13:AB39)</f>
        <v>7215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5">
      <c r="A13" s="107" t="s">
        <v>79</v>
      </c>
      <c r="B13" s="171">
        <f>+'C48'!B13+'C56'!B13</f>
        <v>21227</v>
      </c>
      <c r="C13" s="171">
        <f>+'C48'!C13+'C56'!C13</f>
        <v>10814</v>
      </c>
      <c r="D13" s="171">
        <f>+'C48'!D13+'C56'!D13</f>
        <v>10413</v>
      </c>
      <c r="E13" s="118"/>
      <c r="F13" s="171">
        <f>+'C48'!F13+'C56'!F13</f>
        <v>4740</v>
      </c>
      <c r="G13" s="171">
        <f>+'C48'!G13+'C56'!G13</f>
        <v>2440</v>
      </c>
      <c r="H13" s="171">
        <f>+'C48'!H13+'C56'!H13</f>
        <v>2300</v>
      </c>
      <c r="I13" s="118"/>
      <c r="J13" s="171">
        <f>+'C48'!J13+'C56'!J13</f>
        <v>4179</v>
      </c>
      <c r="K13" s="171">
        <f>+'C48'!K13+'C56'!K13</f>
        <v>2117</v>
      </c>
      <c r="L13" s="171">
        <f>+'C48'!L13+'C56'!L13</f>
        <v>2062</v>
      </c>
      <c r="M13" s="118"/>
      <c r="N13" s="171">
        <f>+'C48'!N13+'C56'!N13</f>
        <v>4067</v>
      </c>
      <c r="O13" s="171">
        <f>+'C48'!O13+'C56'!O13</f>
        <v>2095</v>
      </c>
      <c r="P13" s="171">
        <f>+'C48'!P13+'C56'!P13</f>
        <v>1972</v>
      </c>
      <c r="Q13" s="118"/>
      <c r="R13" s="171">
        <f>+'C48'!R13+'C56'!R13</f>
        <v>4185</v>
      </c>
      <c r="S13" s="171">
        <f>+'C48'!S13+'C56'!S13</f>
        <v>2118</v>
      </c>
      <c r="T13" s="171">
        <f>+'C48'!T13+'C56'!T13</f>
        <v>2067</v>
      </c>
      <c r="U13" s="118"/>
      <c r="V13" s="171">
        <f>+'C48'!V13+'C56'!V13</f>
        <v>3201</v>
      </c>
      <c r="W13" s="171">
        <f>+'C48'!W13+'C56'!W13</f>
        <v>1630</v>
      </c>
      <c r="X13" s="171">
        <f>+'C48'!X13+'C56'!X13</f>
        <v>1571</v>
      </c>
      <c r="Y13" s="118"/>
      <c r="Z13" s="171">
        <f>+'C48'!Z13+'C56'!Z13</f>
        <v>855</v>
      </c>
      <c r="AA13" s="171">
        <f>+'C48'!AA13+'C56'!AA13</f>
        <v>414</v>
      </c>
      <c r="AB13" s="171">
        <f>+'C48'!AB13+'C56'!AB13</f>
        <v>441</v>
      </c>
    </row>
    <row r="14" spans="1:32" ht="15" customHeight="1" x14ac:dyDescent="0.25">
      <c r="A14" s="107" t="s">
        <v>80</v>
      </c>
      <c r="B14" s="171">
        <f>+'C48'!B14+'C56'!B14</f>
        <v>22228</v>
      </c>
      <c r="C14" s="171">
        <f>+'C48'!C14+'C56'!C14</f>
        <v>11296</v>
      </c>
      <c r="D14" s="171">
        <f>+'C48'!D14+'C56'!D14</f>
        <v>10932</v>
      </c>
      <c r="E14" s="118"/>
      <c r="F14" s="171">
        <f>+'C48'!F14+'C56'!F14</f>
        <v>4977</v>
      </c>
      <c r="G14" s="171">
        <f>+'C48'!G14+'C56'!G14</f>
        <v>2559</v>
      </c>
      <c r="H14" s="171">
        <f>+'C48'!H14+'C56'!H14</f>
        <v>2418</v>
      </c>
      <c r="I14" s="118"/>
      <c r="J14" s="171">
        <f>+'C48'!J14+'C56'!J14</f>
        <v>4425</v>
      </c>
      <c r="K14" s="171">
        <f>+'C48'!K14+'C56'!K14</f>
        <v>2272</v>
      </c>
      <c r="L14" s="171">
        <f>+'C48'!L14+'C56'!L14</f>
        <v>2153</v>
      </c>
      <c r="M14" s="118"/>
      <c r="N14" s="171">
        <f>+'C48'!N14+'C56'!N14</f>
        <v>4219</v>
      </c>
      <c r="O14" s="171">
        <f>+'C48'!O14+'C56'!O14</f>
        <v>2099</v>
      </c>
      <c r="P14" s="171">
        <f>+'C48'!P14+'C56'!P14</f>
        <v>2120</v>
      </c>
      <c r="Q14" s="118"/>
      <c r="R14" s="171">
        <f>+'C48'!R14+'C56'!R14</f>
        <v>4335</v>
      </c>
      <c r="S14" s="171">
        <f>+'C48'!S14+'C56'!S14</f>
        <v>2217</v>
      </c>
      <c r="T14" s="171">
        <f>+'C48'!T14+'C56'!T14</f>
        <v>2118</v>
      </c>
      <c r="U14" s="118"/>
      <c r="V14" s="171">
        <f>+'C48'!V14+'C56'!V14</f>
        <v>3671</v>
      </c>
      <c r="W14" s="171">
        <f>+'C48'!W14+'C56'!W14</f>
        <v>1848</v>
      </c>
      <c r="X14" s="171">
        <f>+'C48'!X14+'C56'!X14</f>
        <v>1823</v>
      </c>
      <c r="Y14" s="118"/>
      <c r="Z14" s="171">
        <f>+'C48'!Z14+'C56'!Z14</f>
        <v>601</v>
      </c>
      <c r="AA14" s="171">
        <f>+'C48'!AA14+'C56'!AA14</f>
        <v>301</v>
      </c>
      <c r="AB14" s="171">
        <f>+'C48'!AB14+'C56'!AB14</f>
        <v>300</v>
      </c>
    </row>
    <row r="15" spans="1:32" ht="15" customHeight="1" x14ac:dyDescent="0.25">
      <c r="A15" s="107" t="s">
        <v>81</v>
      </c>
      <c r="B15" s="171">
        <f>+'C48'!B15+'C56'!B15</f>
        <v>17824</v>
      </c>
      <c r="C15" s="171">
        <f>+'C48'!C15+'C56'!C15</f>
        <v>8624</v>
      </c>
      <c r="D15" s="171">
        <f>+'C48'!D15+'C56'!D15</f>
        <v>9200</v>
      </c>
      <c r="E15" s="118"/>
      <c r="F15" s="171">
        <f>+'C48'!F15+'C56'!F15</f>
        <v>4224</v>
      </c>
      <c r="G15" s="171">
        <f>+'C48'!G15+'C56'!G15</f>
        <v>2189</v>
      </c>
      <c r="H15" s="171">
        <f>+'C48'!H15+'C56'!H15</f>
        <v>2035</v>
      </c>
      <c r="I15" s="118"/>
      <c r="J15" s="171">
        <f>+'C48'!J15+'C56'!J15</f>
        <v>3650</v>
      </c>
      <c r="K15" s="171">
        <f>+'C48'!K15+'C56'!K15</f>
        <v>1781</v>
      </c>
      <c r="L15" s="171">
        <f>+'C48'!L15+'C56'!L15</f>
        <v>1869</v>
      </c>
      <c r="M15" s="118"/>
      <c r="N15" s="171">
        <f>+'C48'!N15+'C56'!N15</f>
        <v>3438</v>
      </c>
      <c r="O15" s="171">
        <f>+'C48'!O15+'C56'!O15</f>
        <v>1670</v>
      </c>
      <c r="P15" s="171">
        <f>+'C48'!P15+'C56'!P15</f>
        <v>1768</v>
      </c>
      <c r="Q15" s="118"/>
      <c r="R15" s="171">
        <f>+'C48'!R15+'C56'!R15</f>
        <v>3395</v>
      </c>
      <c r="S15" s="171">
        <f>+'C48'!S15+'C56'!S15</f>
        <v>1637</v>
      </c>
      <c r="T15" s="171">
        <f>+'C48'!T15+'C56'!T15</f>
        <v>1758</v>
      </c>
      <c r="U15" s="118"/>
      <c r="V15" s="171">
        <f>+'C48'!V15+'C56'!V15</f>
        <v>2460</v>
      </c>
      <c r="W15" s="171">
        <f>+'C48'!W15+'C56'!W15</f>
        <v>1115</v>
      </c>
      <c r="X15" s="171">
        <f>+'C48'!X15+'C56'!X15</f>
        <v>1345</v>
      </c>
      <c r="Y15" s="118"/>
      <c r="Z15" s="171">
        <f>+'C48'!Z15+'C56'!Z15</f>
        <v>657</v>
      </c>
      <c r="AA15" s="171">
        <f>+'C48'!AA15+'C56'!AA15</f>
        <v>232</v>
      </c>
      <c r="AB15" s="171">
        <f>+'C48'!AB15+'C56'!AB15</f>
        <v>425</v>
      </c>
    </row>
    <row r="16" spans="1:32" ht="15" customHeight="1" x14ac:dyDescent="0.25">
      <c r="A16" s="107" t="s">
        <v>82</v>
      </c>
      <c r="B16" s="171">
        <f>+'C48'!B16+'C56'!B16</f>
        <v>22907</v>
      </c>
      <c r="C16" s="171">
        <f>+'C48'!C16+'C56'!C16</f>
        <v>11334</v>
      </c>
      <c r="D16" s="171">
        <f>+'C48'!D16+'C56'!D16</f>
        <v>11573</v>
      </c>
      <c r="E16" s="118"/>
      <c r="F16" s="171">
        <f>+'C48'!F16+'C56'!F16</f>
        <v>5010</v>
      </c>
      <c r="G16" s="171">
        <f>+'C48'!G16+'C56'!G16</f>
        <v>2554</v>
      </c>
      <c r="H16" s="171">
        <f>+'C48'!H16+'C56'!H16</f>
        <v>2456</v>
      </c>
      <c r="I16" s="118"/>
      <c r="J16" s="171">
        <f>+'C48'!J16+'C56'!J16</f>
        <v>4322</v>
      </c>
      <c r="K16" s="171">
        <f>+'C48'!K16+'C56'!K16</f>
        <v>2209</v>
      </c>
      <c r="L16" s="171">
        <f>+'C48'!L16+'C56'!L16</f>
        <v>2113</v>
      </c>
      <c r="M16" s="118"/>
      <c r="N16" s="171">
        <f>+'C48'!N16+'C56'!N16</f>
        <v>4298</v>
      </c>
      <c r="O16" s="171">
        <f>+'C48'!O16+'C56'!O16</f>
        <v>2129</v>
      </c>
      <c r="P16" s="171">
        <f>+'C48'!P16+'C56'!P16</f>
        <v>2169</v>
      </c>
      <c r="Q16" s="118"/>
      <c r="R16" s="171">
        <f>+'C48'!R16+'C56'!R16</f>
        <v>4276</v>
      </c>
      <c r="S16" s="171">
        <f>+'C48'!S16+'C56'!S16</f>
        <v>2089</v>
      </c>
      <c r="T16" s="171">
        <f>+'C48'!T16+'C56'!T16</f>
        <v>2187</v>
      </c>
      <c r="U16" s="118"/>
      <c r="V16" s="171">
        <f>+'C48'!V16+'C56'!V16</f>
        <v>3388</v>
      </c>
      <c r="W16" s="171">
        <f>+'C48'!W16+'C56'!W16</f>
        <v>1606</v>
      </c>
      <c r="X16" s="171">
        <f>+'C48'!X16+'C56'!X16</f>
        <v>1782</v>
      </c>
      <c r="Y16" s="118"/>
      <c r="Z16" s="171">
        <f>+'C48'!Z16+'C56'!Z16</f>
        <v>1613</v>
      </c>
      <c r="AA16" s="171">
        <f>+'C48'!AA16+'C56'!AA16</f>
        <v>747</v>
      </c>
      <c r="AB16" s="171">
        <f>+'C48'!AB16+'C56'!AB16</f>
        <v>866</v>
      </c>
    </row>
    <row r="17" spans="1:28" ht="15" customHeight="1" x14ac:dyDescent="0.25">
      <c r="A17" s="107" t="s">
        <v>83</v>
      </c>
      <c r="B17" s="171">
        <f>+'C48'!B17+'C56'!B17</f>
        <v>5263</v>
      </c>
      <c r="C17" s="171">
        <f>+'C48'!C17+'C56'!C17</f>
        <v>2764</v>
      </c>
      <c r="D17" s="171">
        <f>+'C48'!D17+'C56'!D17</f>
        <v>2499</v>
      </c>
      <c r="E17" s="118"/>
      <c r="F17" s="171">
        <f>+'C48'!F17+'C56'!F17</f>
        <v>1038</v>
      </c>
      <c r="G17" s="171">
        <f>+'C48'!G17+'C56'!G17</f>
        <v>548</v>
      </c>
      <c r="H17" s="171">
        <f>+'C48'!H17+'C56'!H17</f>
        <v>490</v>
      </c>
      <c r="I17" s="118"/>
      <c r="J17" s="171">
        <f>+'C48'!J17+'C56'!J17</f>
        <v>1018</v>
      </c>
      <c r="K17" s="171">
        <f>+'C48'!K17+'C56'!K17</f>
        <v>528</v>
      </c>
      <c r="L17" s="171">
        <f>+'C48'!L17+'C56'!L17</f>
        <v>490</v>
      </c>
      <c r="M17" s="118"/>
      <c r="N17" s="171">
        <f>+'C48'!N17+'C56'!N17</f>
        <v>1000</v>
      </c>
      <c r="O17" s="171">
        <f>+'C48'!O17+'C56'!O17</f>
        <v>530</v>
      </c>
      <c r="P17" s="171">
        <f>+'C48'!P17+'C56'!P17</f>
        <v>470</v>
      </c>
      <c r="Q17" s="118"/>
      <c r="R17" s="171">
        <f>+'C48'!R17+'C56'!R17</f>
        <v>944</v>
      </c>
      <c r="S17" s="171">
        <f>+'C48'!S17+'C56'!S17</f>
        <v>500</v>
      </c>
      <c r="T17" s="171">
        <f>+'C48'!T17+'C56'!T17</f>
        <v>444</v>
      </c>
      <c r="U17" s="118"/>
      <c r="V17" s="171">
        <f>+'C48'!V17+'C56'!V17</f>
        <v>916</v>
      </c>
      <c r="W17" s="171">
        <f>+'C48'!W17+'C56'!W17</f>
        <v>479</v>
      </c>
      <c r="X17" s="171">
        <f>+'C48'!X17+'C56'!X17</f>
        <v>437</v>
      </c>
      <c r="Y17" s="118"/>
      <c r="Z17" s="171">
        <f>+'C48'!Z17+'C56'!Z17</f>
        <v>347</v>
      </c>
      <c r="AA17" s="171">
        <f>+'C48'!AA17+'C56'!AA17</f>
        <v>179</v>
      </c>
      <c r="AB17" s="171">
        <f>+'C48'!AB17+'C56'!AB17</f>
        <v>168</v>
      </c>
    </row>
    <row r="18" spans="1:28" ht="15" customHeight="1" x14ac:dyDescent="0.25">
      <c r="A18" s="107" t="s">
        <v>84</v>
      </c>
      <c r="B18" s="171">
        <f>+'C48'!B18+'C56'!B18</f>
        <v>11187</v>
      </c>
      <c r="C18" s="171">
        <f>+'C48'!C18+'C56'!C18</f>
        <v>5700</v>
      </c>
      <c r="D18" s="171">
        <f>+'C48'!D18+'C56'!D18</f>
        <v>5487</v>
      </c>
      <c r="E18" s="118"/>
      <c r="F18" s="171">
        <f>+'C48'!F18+'C56'!F18</f>
        <v>2546</v>
      </c>
      <c r="G18" s="171">
        <f>+'C48'!G18+'C56'!G18</f>
        <v>1318</v>
      </c>
      <c r="H18" s="171">
        <f>+'C48'!H18+'C56'!H18</f>
        <v>1228</v>
      </c>
      <c r="I18" s="118"/>
      <c r="J18" s="171">
        <f>+'C48'!J18+'C56'!J18</f>
        <v>2301</v>
      </c>
      <c r="K18" s="171">
        <f>+'C48'!K18+'C56'!K18</f>
        <v>1153</v>
      </c>
      <c r="L18" s="171">
        <f>+'C48'!L18+'C56'!L18</f>
        <v>1148</v>
      </c>
      <c r="M18" s="118"/>
      <c r="N18" s="171">
        <f>+'C48'!N18+'C56'!N18</f>
        <v>2126</v>
      </c>
      <c r="O18" s="171">
        <f>+'C48'!O18+'C56'!O18</f>
        <v>1078</v>
      </c>
      <c r="P18" s="171">
        <f>+'C48'!P18+'C56'!P18</f>
        <v>1048</v>
      </c>
      <c r="Q18" s="118"/>
      <c r="R18" s="171">
        <f>+'C48'!R18+'C56'!R18</f>
        <v>2134</v>
      </c>
      <c r="S18" s="171">
        <f>+'C48'!S18+'C56'!S18</f>
        <v>1099</v>
      </c>
      <c r="T18" s="171">
        <f>+'C48'!T18+'C56'!T18</f>
        <v>1035</v>
      </c>
      <c r="U18" s="118"/>
      <c r="V18" s="171">
        <f>+'C48'!V18+'C56'!V18</f>
        <v>1650</v>
      </c>
      <c r="W18" s="171">
        <f>+'C48'!W18+'C56'!W18</f>
        <v>844</v>
      </c>
      <c r="X18" s="171">
        <f>+'C48'!X18+'C56'!X18</f>
        <v>806</v>
      </c>
      <c r="Y18" s="118"/>
      <c r="Z18" s="171">
        <f>+'C48'!Z18+'C56'!Z18</f>
        <v>430</v>
      </c>
      <c r="AA18" s="171">
        <f>+'C48'!AA18+'C56'!AA18</f>
        <v>208</v>
      </c>
      <c r="AB18" s="171">
        <f>+'C48'!AB18+'C56'!AB18</f>
        <v>222</v>
      </c>
    </row>
    <row r="19" spans="1:28" ht="15" customHeight="1" x14ac:dyDescent="0.25">
      <c r="A19" s="107" t="s">
        <v>85</v>
      </c>
      <c r="B19" s="171">
        <f>+'C48'!B19+'C56'!B19</f>
        <v>2638</v>
      </c>
      <c r="C19" s="171">
        <f>+'C48'!C19+'C56'!C19</f>
        <v>1327</v>
      </c>
      <c r="D19" s="171">
        <f>+'C48'!D19+'C56'!D19</f>
        <v>1311</v>
      </c>
      <c r="E19" s="118"/>
      <c r="F19" s="171">
        <f>+'C48'!F19+'C56'!F19</f>
        <v>507</v>
      </c>
      <c r="G19" s="171">
        <f>+'C48'!G19+'C56'!G19</f>
        <v>291</v>
      </c>
      <c r="H19" s="171">
        <f>+'C48'!H19+'C56'!H19</f>
        <v>216</v>
      </c>
      <c r="I19" s="118"/>
      <c r="J19" s="171">
        <f>+'C48'!J19+'C56'!J19</f>
        <v>532</v>
      </c>
      <c r="K19" s="171">
        <f>+'C48'!K19+'C56'!K19</f>
        <v>264</v>
      </c>
      <c r="L19" s="171">
        <f>+'C48'!L19+'C56'!L19</f>
        <v>268</v>
      </c>
      <c r="M19" s="118"/>
      <c r="N19" s="171">
        <f>+'C48'!N19+'C56'!N19</f>
        <v>496</v>
      </c>
      <c r="O19" s="171">
        <f>+'C48'!O19+'C56'!O19</f>
        <v>234</v>
      </c>
      <c r="P19" s="171">
        <f>+'C48'!P19+'C56'!P19</f>
        <v>262</v>
      </c>
      <c r="Q19" s="118"/>
      <c r="R19" s="171">
        <f>+'C48'!R19+'C56'!R19</f>
        <v>528</v>
      </c>
      <c r="S19" s="171">
        <f>+'C48'!S19+'C56'!S19</f>
        <v>248</v>
      </c>
      <c r="T19" s="171">
        <f>+'C48'!T19+'C56'!T19</f>
        <v>280</v>
      </c>
      <c r="U19" s="118"/>
      <c r="V19" s="171">
        <f>+'C48'!V19+'C56'!V19</f>
        <v>406</v>
      </c>
      <c r="W19" s="171">
        <f>+'C48'!W19+'C56'!W19</f>
        <v>195</v>
      </c>
      <c r="X19" s="171">
        <f>+'C48'!X19+'C56'!X19</f>
        <v>211</v>
      </c>
      <c r="Y19" s="118"/>
      <c r="Z19" s="171">
        <f>+'C48'!Z19+'C56'!Z19</f>
        <v>169</v>
      </c>
      <c r="AA19" s="171">
        <f>+'C48'!AA19+'C56'!AA19</f>
        <v>95</v>
      </c>
      <c r="AB19" s="171">
        <f>+'C48'!AB19+'C56'!AB19</f>
        <v>74</v>
      </c>
    </row>
    <row r="20" spans="1:28" ht="15" customHeight="1" x14ac:dyDescent="0.25">
      <c r="A20" s="107" t="s">
        <v>86</v>
      </c>
      <c r="B20" s="171">
        <f>+'C48'!B20+'C56'!B20</f>
        <v>31059</v>
      </c>
      <c r="C20" s="171">
        <f>+'C48'!C20+'C56'!C20</f>
        <v>15699</v>
      </c>
      <c r="D20" s="171">
        <f>+'C48'!D20+'C56'!D20</f>
        <v>15360</v>
      </c>
      <c r="E20" s="118"/>
      <c r="F20" s="171">
        <f>+'C48'!F20+'C56'!F20</f>
        <v>7044</v>
      </c>
      <c r="G20" s="171">
        <f>+'C48'!G20+'C56'!G20</f>
        <v>3645</v>
      </c>
      <c r="H20" s="171">
        <f>+'C48'!H20+'C56'!H20</f>
        <v>3399</v>
      </c>
      <c r="I20" s="118"/>
      <c r="J20" s="171">
        <f>+'C48'!J20+'C56'!J20</f>
        <v>6489</v>
      </c>
      <c r="K20" s="171">
        <f>+'C48'!K20+'C56'!K20</f>
        <v>3310</v>
      </c>
      <c r="L20" s="171">
        <f>+'C48'!L20+'C56'!L20</f>
        <v>3179</v>
      </c>
      <c r="M20" s="118"/>
      <c r="N20" s="171">
        <f>+'C48'!N20+'C56'!N20</f>
        <v>5907</v>
      </c>
      <c r="O20" s="171">
        <f>+'C48'!O20+'C56'!O20</f>
        <v>2986</v>
      </c>
      <c r="P20" s="171">
        <f>+'C48'!P20+'C56'!P20</f>
        <v>2921</v>
      </c>
      <c r="Q20" s="118"/>
      <c r="R20" s="171">
        <f>+'C48'!R20+'C56'!R20</f>
        <v>5680</v>
      </c>
      <c r="S20" s="171">
        <f>+'C48'!S20+'C56'!S20</f>
        <v>2824</v>
      </c>
      <c r="T20" s="171">
        <f>+'C48'!T20+'C56'!T20</f>
        <v>2856</v>
      </c>
      <c r="U20" s="118"/>
      <c r="V20" s="171">
        <f>+'C48'!V20+'C56'!V20</f>
        <v>4726</v>
      </c>
      <c r="W20" s="171">
        <f>+'C48'!W20+'C56'!W20</f>
        <v>2331</v>
      </c>
      <c r="X20" s="171">
        <f>+'C48'!X20+'C56'!X20</f>
        <v>2395</v>
      </c>
      <c r="Y20" s="118"/>
      <c r="Z20" s="171">
        <f>+'C48'!Z20+'C56'!Z20</f>
        <v>1213</v>
      </c>
      <c r="AA20" s="171">
        <f>+'C48'!AA20+'C56'!AA20</f>
        <v>603</v>
      </c>
      <c r="AB20" s="171">
        <f>+'C48'!AB20+'C56'!AB20</f>
        <v>610</v>
      </c>
    </row>
    <row r="21" spans="1:28" ht="15" customHeight="1" x14ac:dyDescent="0.25">
      <c r="A21" s="107" t="s">
        <v>87</v>
      </c>
      <c r="B21" s="171">
        <f>+'C48'!B21+'C56'!B21</f>
        <v>13695</v>
      </c>
      <c r="C21" s="171">
        <f>+'C48'!C21+'C56'!C21</f>
        <v>6942</v>
      </c>
      <c r="D21" s="171">
        <f>+'C48'!D21+'C56'!D21</f>
        <v>6753</v>
      </c>
      <c r="E21" s="118"/>
      <c r="F21" s="171">
        <f>+'C48'!F21+'C56'!F21</f>
        <v>3068</v>
      </c>
      <c r="G21" s="171">
        <f>+'C48'!G21+'C56'!G21</f>
        <v>1609</v>
      </c>
      <c r="H21" s="171">
        <f>+'C48'!H21+'C56'!H21</f>
        <v>1459</v>
      </c>
      <c r="I21" s="118"/>
      <c r="J21" s="171">
        <f>+'C48'!J21+'C56'!J21</f>
        <v>2827</v>
      </c>
      <c r="K21" s="171">
        <f>+'C48'!K21+'C56'!K21</f>
        <v>1439</v>
      </c>
      <c r="L21" s="171">
        <f>+'C48'!L21+'C56'!L21</f>
        <v>1388</v>
      </c>
      <c r="M21" s="118"/>
      <c r="N21" s="171">
        <f>+'C48'!N21+'C56'!N21</f>
        <v>2598</v>
      </c>
      <c r="O21" s="171">
        <f>+'C48'!O21+'C56'!O21</f>
        <v>1317</v>
      </c>
      <c r="P21" s="171">
        <f>+'C48'!P21+'C56'!P21</f>
        <v>1281</v>
      </c>
      <c r="Q21" s="118"/>
      <c r="R21" s="171">
        <f>+'C48'!R21+'C56'!R21</f>
        <v>2547</v>
      </c>
      <c r="S21" s="171">
        <f>+'C48'!S21+'C56'!S21</f>
        <v>1257</v>
      </c>
      <c r="T21" s="171">
        <f>+'C48'!T21+'C56'!T21</f>
        <v>1290</v>
      </c>
      <c r="U21" s="118"/>
      <c r="V21" s="171">
        <f>+'C48'!V21+'C56'!V21</f>
        <v>2208</v>
      </c>
      <c r="W21" s="171">
        <f>+'C48'!W21+'C56'!W21</f>
        <v>1100</v>
      </c>
      <c r="X21" s="171">
        <f>+'C48'!X21+'C56'!X21</f>
        <v>1108</v>
      </c>
      <c r="Y21" s="118"/>
      <c r="Z21" s="171">
        <f>+'C48'!Z21+'C56'!Z21</f>
        <v>447</v>
      </c>
      <c r="AA21" s="171">
        <f>+'C48'!AA21+'C56'!AA21</f>
        <v>220</v>
      </c>
      <c r="AB21" s="171">
        <f>+'C48'!AB21+'C56'!AB21</f>
        <v>227</v>
      </c>
    </row>
    <row r="22" spans="1:28" ht="15" customHeight="1" x14ac:dyDescent="0.25">
      <c r="A22" s="107" t="s">
        <v>88</v>
      </c>
      <c r="B22" s="171">
        <f>+'C48'!B22+'C56'!B22</f>
        <v>18310</v>
      </c>
      <c r="C22" s="171">
        <f>+'C48'!C22+'C56'!C22</f>
        <v>9130</v>
      </c>
      <c r="D22" s="171">
        <f>+'C48'!D22+'C56'!D22</f>
        <v>9180</v>
      </c>
      <c r="E22" s="118"/>
      <c r="F22" s="171">
        <f>+'C48'!F22+'C56'!F22</f>
        <v>4310</v>
      </c>
      <c r="G22" s="171">
        <f>+'C48'!G22+'C56'!G22</f>
        <v>2234</v>
      </c>
      <c r="H22" s="171">
        <f>+'C48'!H22+'C56'!H22</f>
        <v>2076</v>
      </c>
      <c r="I22" s="118"/>
      <c r="J22" s="171">
        <f>+'C48'!J22+'C56'!J22</f>
        <v>3809</v>
      </c>
      <c r="K22" s="171">
        <f>+'C48'!K22+'C56'!K22</f>
        <v>1892</v>
      </c>
      <c r="L22" s="171">
        <f>+'C48'!L22+'C56'!L22</f>
        <v>1917</v>
      </c>
      <c r="M22" s="118"/>
      <c r="N22" s="171">
        <f>+'C48'!N22+'C56'!N22</f>
        <v>3536</v>
      </c>
      <c r="O22" s="171">
        <f>+'C48'!O22+'C56'!O22</f>
        <v>1744</v>
      </c>
      <c r="P22" s="171">
        <f>+'C48'!P22+'C56'!P22</f>
        <v>1792</v>
      </c>
      <c r="Q22" s="118"/>
      <c r="R22" s="171">
        <f>+'C48'!R22+'C56'!R22</f>
        <v>3186</v>
      </c>
      <c r="S22" s="171">
        <f>+'C48'!S22+'C56'!S22</f>
        <v>1603</v>
      </c>
      <c r="T22" s="171">
        <f>+'C48'!T22+'C56'!T22</f>
        <v>1583</v>
      </c>
      <c r="U22" s="118"/>
      <c r="V22" s="171">
        <f>+'C48'!V22+'C56'!V22</f>
        <v>2541</v>
      </c>
      <c r="W22" s="171">
        <f>+'C48'!W22+'C56'!W22</f>
        <v>1215</v>
      </c>
      <c r="X22" s="171">
        <f>+'C48'!X22+'C56'!X22</f>
        <v>1326</v>
      </c>
      <c r="Y22" s="118"/>
      <c r="Z22" s="171">
        <f>+'C48'!Z22+'C56'!Z22</f>
        <v>928</v>
      </c>
      <c r="AA22" s="171">
        <f>+'C48'!AA22+'C56'!AA22</f>
        <v>442</v>
      </c>
      <c r="AB22" s="171">
        <f>+'C48'!AB22+'C56'!AB22</f>
        <v>486</v>
      </c>
    </row>
    <row r="23" spans="1:28" ht="15" customHeight="1" x14ac:dyDescent="0.25">
      <c r="A23" s="107" t="s">
        <v>89</v>
      </c>
      <c r="B23" s="171">
        <f>+'C48'!B23+'C56'!B23</f>
        <v>5385</v>
      </c>
      <c r="C23" s="171">
        <f>+'C48'!C23+'C56'!C23</f>
        <v>2659</v>
      </c>
      <c r="D23" s="171">
        <f>+'C48'!D23+'C56'!D23</f>
        <v>2726</v>
      </c>
      <c r="E23" s="118"/>
      <c r="F23" s="171">
        <f>+'C48'!F23+'C56'!F23</f>
        <v>1283</v>
      </c>
      <c r="G23" s="171">
        <f>+'C48'!G23+'C56'!G23</f>
        <v>664</v>
      </c>
      <c r="H23" s="171">
        <f>+'C48'!H23+'C56'!H23</f>
        <v>619</v>
      </c>
      <c r="I23" s="118"/>
      <c r="J23" s="171">
        <f>+'C48'!J23+'C56'!J23</f>
        <v>1168</v>
      </c>
      <c r="K23" s="171">
        <f>+'C48'!K23+'C56'!K23</f>
        <v>565</v>
      </c>
      <c r="L23" s="171">
        <f>+'C48'!L23+'C56'!L23</f>
        <v>603</v>
      </c>
      <c r="M23" s="118"/>
      <c r="N23" s="171">
        <f>+'C48'!N23+'C56'!N23</f>
        <v>1024</v>
      </c>
      <c r="O23" s="171">
        <f>+'C48'!O23+'C56'!O23</f>
        <v>519</v>
      </c>
      <c r="P23" s="171">
        <f>+'C48'!P23+'C56'!P23</f>
        <v>505</v>
      </c>
      <c r="Q23" s="118"/>
      <c r="R23" s="171">
        <f>+'C48'!R23+'C56'!R23</f>
        <v>1010</v>
      </c>
      <c r="S23" s="171">
        <f>+'C48'!S23+'C56'!S23</f>
        <v>486</v>
      </c>
      <c r="T23" s="171">
        <f>+'C48'!T23+'C56'!T23</f>
        <v>524</v>
      </c>
      <c r="U23" s="118"/>
      <c r="V23" s="171">
        <f>+'C48'!V23+'C56'!V23</f>
        <v>707</v>
      </c>
      <c r="W23" s="171">
        <f>+'C48'!W23+'C56'!W23</f>
        <v>339</v>
      </c>
      <c r="X23" s="171">
        <f>+'C48'!X23+'C56'!X23</f>
        <v>368</v>
      </c>
      <c r="Y23" s="118"/>
      <c r="Z23" s="171">
        <f>+'C48'!Z23+'C56'!Z23</f>
        <v>193</v>
      </c>
      <c r="AA23" s="171">
        <f>+'C48'!AA23+'C56'!AA23</f>
        <v>86</v>
      </c>
      <c r="AB23" s="171">
        <f>+'C48'!AB23+'C56'!AB23</f>
        <v>107</v>
      </c>
    </row>
    <row r="24" spans="1:28" ht="15" customHeight="1" x14ac:dyDescent="0.25">
      <c r="A24" s="153" t="s">
        <v>90</v>
      </c>
      <c r="B24" s="171">
        <f>+'C48'!B24+'C56'!B24</f>
        <v>28168</v>
      </c>
      <c r="C24" s="171">
        <f>+'C48'!C24+'C56'!C24</f>
        <v>14369</v>
      </c>
      <c r="D24" s="171">
        <f>+'C48'!D24+'C56'!D24</f>
        <v>13799</v>
      </c>
      <c r="E24" s="118"/>
      <c r="F24" s="171">
        <f>+'C48'!F24+'C56'!F24</f>
        <v>6319</v>
      </c>
      <c r="G24" s="171">
        <f>+'C48'!G24+'C56'!G24</f>
        <v>3328</v>
      </c>
      <c r="H24" s="171">
        <f>+'C48'!H24+'C56'!H24</f>
        <v>2991</v>
      </c>
      <c r="I24" s="118"/>
      <c r="J24" s="171">
        <f>+'C48'!J24+'C56'!J24</f>
        <v>5638</v>
      </c>
      <c r="K24" s="171">
        <f>+'C48'!K24+'C56'!K24</f>
        <v>2930</v>
      </c>
      <c r="L24" s="171">
        <f>+'C48'!L24+'C56'!L24</f>
        <v>2708</v>
      </c>
      <c r="M24" s="118"/>
      <c r="N24" s="171">
        <f>+'C48'!N24+'C56'!N24</f>
        <v>5468</v>
      </c>
      <c r="O24" s="171">
        <f>+'C48'!O24+'C56'!O24</f>
        <v>2820</v>
      </c>
      <c r="P24" s="171">
        <f>+'C48'!P24+'C56'!P24</f>
        <v>2648</v>
      </c>
      <c r="Q24" s="118"/>
      <c r="R24" s="171">
        <f>+'C48'!R24+'C56'!R24</f>
        <v>5298</v>
      </c>
      <c r="S24" s="171">
        <f>+'C48'!S24+'C56'!S24</f>
        <v>2639</v>
      </c>
      <c r="T24" s="171">
        <f>+'C48'!T24+'C56'!T24</f>
        <v>2659</v>
      </c>
      <c r="U24" s="118"/>
      <c r="V24" s="171">
        <f>+'C48'!V24+'C56'!V24</f>
        <v>4227</v>
      </c>
      <c r="W24" s="171">
        <f>+'C48'!W24+'C56'!W24</f>
        <v>2070</v>
      </c>
      <c r="X24" s="171">
        <f>+'C48'!X24+'C56'!X24</f>
        <v>2157</v>
      </c>
      <c r="Y24" s="118"/>
      <c r="Z24" s="171">
        <f>+'C48'!Z24+'C56'!Z24</f>
        <v>1218</v>
      </c>
      <c r="AA24" s="171">
        <f>+'C48'!AA24+'C56'!AA24</f>
        <v>582</v>
      </c>
      <c r="AB24" s="171">
        <f>+'C48'!AB24+'C56'!AB24</f>
        <v>636</v>
      </c>
    </row>
    <row r="25" spans="1:28" ht="15" customHeight="1" x14ac:dyDescent="0.25">
      <c r="A25" s="107" t="s">
        <v>91</v>
      </c>
      <c r="B25" s="171">
        <f>+'C48'!B25+'C56'!B25</f>
        <v>6657</v>
      </c>
      <c r="C25" s="171">
        <f>+'C48'!C25+'C56'!C25</f>
        <v>3361</v>
      </c>
      <c r="D25" s="171">
        <f>+'C48'!D25+'C56'!D25</f>
        <v>3296</v>
      </c>
      <c r="E25" s="118"/>
      <c r="F25" s="171">
        <f>+'C48'!F25+'C56'!F25</f>
        <v>1567</v>
      </c>
      <c r="G25" s="171">
        <f>+'C48'!G25+'C56'!G25</f>
        <v>767</v>
      </c>
      <c r="H25" s="171">
        <f>+'C48'!H25+'C56'!H25</f>
        <v>800</v>
      </c>
      <c r="I25" s="118"/>
      <c r="J25" s="171">
        <f>+'C48'!J25+'C56'!J25</f>
        <v>1380</v>
      </c>
      <c r="K25" s="171">
        <f>+'C48'!K25+'C56'!K25</f>
        <v>721</v>
      </c>
      <c r="L25" s="171">
        <f>+'C48'!L25+'C56'!L25</f>
        <v>659</v>
      </c>
      <c r="M25" s="118"/>
      <c r="N25" s="171">
        <f>+'C48'!N25+'C56'!N25</f>
        <v>1337</v>
      </c>
      <c r="O25" s="171">
        <f>+'C48'!O25+'C56'!O25</f>
        <v>691</v>
      </c>
      <c r="P25" s="171">
        <f>+'C48'!P25+'C56'!P25</f>
        <v>646</v>
      </c>
      <c r="Q25" s="118"/>
      <c r="R25" s="171">
        <f>+'C48'!R25+'C56'!R25</f>
        <v>1264</v>
      </c>
      <c r="S25" s="171">
        <f>+'C48'!S25+'C56'!S25</f>
        <v>646</v>
      </c>
      <c r="T25" s="171">
        <f>+'C48'!T25+'C56'!T25</f>
        <v>618</v>
      </c>
      <c r="U25" s="118"/>
      <c r="V25" s="171">
        <f>+'C48'!V25+'C56'!V25</f>
        <v>983</v>
      </c>
      <c r="W25" s="171">
        <f>+'C48'!W25+'C56'!W25</f>
        <v>486</v>
      </c>
      <c r="X25" s="171">
        <f>+'C48'!X25+'C56'!X25</f>
        <v>497</v>
      </c>
      <c r="Y25" s="118"/>
      <c r="Z25" s="171">
        <f>+'C48'!Z25+'C56'!Z25</f>
        <v>126</v>
      </c>
      <c r="AA25" s="171">
        <f>+'C48'!AA25+'C56'!AA25</f>
        <v>50</v>
      </c>
      <c r="AB25" s="171">
        <f>+'C48'!AB25+'C56'!AB25</f>
        <v>76</v>
      </c>
    </row>
    <row r="26" spans="1:28" ht="15" customHeight="1" x14ac:dyDescent="0.25">
      <c r="A26" s="107" t="s">
        <v>92</v>
      </c>
      <c r="B26" s="171">
        <f>+'C48'!B26+'C56'!B26</f>
        <v>29293</v>
      </c>
      <c r="C26" s="171">
        <f>+'C48'!C26+'C56'!C26</f>
        <v>14624</v>
      </c>
      <c r="D26" s="171">
        <f>+'C48'!D26+'C56'!D26</f>
        <v>14669</v>
      </c>
      <c r="E26" s="118"/>
      <c r="F26" s="171">
        <f>+'C48'!F26+'C56'!F26</f>
        <v>6057</v>
      </c>
      <c r="G26" s="171">
        <f>+'C48'!G26+'C56'!G26</f>
        <v>3107</v>
      </c>
      <c r="H26" s="171">
        <f>+'C48'!H26+'C56'!H26</f>
        <v>2950</v>
      </c>
      <c r="I26" s="118"/>
      <c r="J26" s="171">
        <f>+'C48'!J26+'C56'!J26</f>
        <v>5827</v>
      </c>
      <c r="K26" s="171">
        <f>+'C48'!K26+'C56'!K26</f>
        <v>2986</v>
      </c>
      <c r="L26" s="171">
        <f>+'C48'!L26+'C56'!L26</f>
        <v>2841</v>
      </c>
      <c r="M26" s="118"/>
      <c r="N26" s="171">
        <f>+'C48'!N26+'C56'!N26</f>
        <v>5674</v>
      </c>
      <c r="O26" s="171">
        <f>+'C48'!O26+'C56'!O26</f>
        <v>2857</v>
      </c>
      <c r="P26" s="171">
        <f>+'C48'!P26+'C56'!P26</f>
        <v>2817</v>
      </c>
      <c r="Q26" s="118"/>
      <c r="R26" s="171">
        <f>+'C48'!R26+'C56'!R26</f>
        <v>5501</v>
      </c>
      <c r="S26" s="171">
        <f>+'C48'!S26+'C56'!S26</f>
        <v>2721</v>
      </c>
      <c r="T26" s="171">
        <f>+'C48'!T26+'C56'!T26</f>
        <v>2780</v>
      </c>
      <c r="U26" s="118"/>
      <c r="V26" s="171">
        <f>+'C48'!V26+'C56'!V26</f>
        <v>4902</v>
      </c>
      <c r="W26" s="171">
        <f>+'C48'!W26+'C56'!W26</f>
        <v>2312</v>
      </c>
      <c r="X26" s="171">
        <f>+'C48'!X26+'C56'!X26</f>
        <v>2590</v>
      </c>
      <c r="Y26" s="118"/>
      <c r="Z26" s="171">
        <f>+'C48'!Z26+'C56'!Z26</f>
        <v>1332</v>
      </c>
      <c r="AA26" s="171">
        <f>+'C48'!AA26+'C56'!AA26</f>
        <v>641</v>
      </c>
      <c r="AB26" s="171">
        <f>+'C48'!AB26+'C56'!AB26</f>
        <v>691</v>
      </c>
    </row>
    <row r="27" spans="1:28" ht="15" customHeight="1" x14ac:dyDescent="0.25">
      <c r="A27" s="107" t="s">
        <v>93</v>
      </c>
      <c r="B27" s="171">
        <f>+'C48'!B27+'C56'!B27</f>
        <v>4938</v>
      </c>
      <c r="C27" s="171">
        <f>+'C48'!C27+'C56'!C27</f>
        <v>2440</v>
      </c>
      <c r="D27" s="171">
        <f>+'C48'!D27+'C56'!D27</f>
        <v>2498</v>
      </c>
      <c r="E27" s="118"/>
      <c r="F27" s="171">
        <f>+'C48'!F27+'C56'!F27</f>
        <v>1314</v>
      </c>
      <c r="G27" s="171">
        <f>+'C48'!G27+'C56'!G27</f>
        <v>640</v>
      </c>
      <c r="H27" s="171">
        <f>+'C48'!H27+'C56'!H27</f>
        <v>674</v>
      </c>
      <c r="I27" s="118"/>
      <c r="J27" s="171">
        <f>+'C48'!J27+'C56'!J27</f>
        <v>1063</v>
      </c>
      <c r="K27" s="171">
        <f>+'C48'!K27+'C56'!K27</f>
        <v>528</v>
      </c>
      <c r="L27" s="171">
        <f>+'C48'!L27+'C56'!L27</f>
        <v>535</v>
      </c>
      <c r="M27" s="118"/>
      <c r="N27" s="171">
        <f>+'C48'!N27+'C56'!N27</f>
        <v>1017</v>
      </c>
      <c r="O27" s="171">
        <f>+'C48'!O27+'C56'!O27</f>
        <v>504</v>
      </c>
      <c r="P27" s="171">
        <f>+'C48'!P27+'C56'!P27</f>
        <v>513</v>
      </c>
      <c r="Q27" s="118"/>
      <c r="R27" s="171">
        <f>+'C48'!R27+'C56'!R27</f>
        <v>827</v>
      </c>
      <c r="S27" s="171">
        <f>+'C48'!S27+'C56'!S27</f>
        <v>416</v>
      </c>
      <c r="T27" s="171">
        <f>+'C48'!T27+'C56'!T27</f>
        <v>411</v>
      </c>
      <c r="U27" s="118"/>
      <c r="V27" s="171">
        <f>+'C48'!V27+'C56'!V27</f>
        <v>633</v>
      </c>
      <c r="W27" s="171">
        <f>+'C48'!W27+'C56'!W27</f>
        <v>314</v>
      </c>
      <c r="X27" s="171">
        <f>+'C48'!X27+'C56'!X27</f>
        <v>319</v>
      </c>
      <c r="Y27" s="118"/>
      <c r="Z27" s="171">
        <f>+'C48'!Z27+'C56'!Z27</f>
        <v>84</v>
      </c>
      <c r="AA27" s="171">
        <f>+'C48'!AA27+'C56'!AA27</f>
        <v>38</v>
      </c>
      <c r="AB27" s="171">
        <f>+'C48'!AB27+'C56'!AB27</f>
        <v>46</v>
      </c>
    </row>
    <row r="28" spans="1:28" ht="15" customHeight="1" x14ac:dyDescent="0.25">
      <c r="A28" s="107" t="s">
        <v>94</v>
      </c>
      <c r="B28" s="171">
        <f>+'C48'!B28+'C56'!B28</f>
        <v>9243</v>
      </c>
      <c r="C28" s="171">
        <f>+'C48'!C28+'C56'!C28</f>
        <v>4566</v>
      </c>
      <c r="D28" s="171">
        <f>+'C48'!D28+'C56'!D28</f>
        <v>4677</v>
      </c>
      <c r="E28" s="118"/>
      <c r="F28" s="171">
        <f>+'C48'!F28+'C56'!F28</f>
        <v>2338</v>
      </c>
      <c r="G28" s="171">
        <f>+'C48'!G28+'C56'!G28</f>
        <v>1186</v>
      </c>
      <c r="H28" s="171">
        <f>+'C48'!H28+'C56'!H28</f>
        <v>1152</v>
      </c>
      <c r="I28" s="118"/>
      <c r="J28" s="171">
        <f>+'C48'!J28+'C56'!J28</f>
        <v>1928</v>
      </c>
      <c r="K28" s="171">
        <f>+'C48'!K28+'C56'!K28</f>
        <v>952</v>
      </c>
      <c r="L28" s="171">
        <f>+'C48'!L28+'C56'!L28</f>
        <v>976</v>
      </c>
      <c r="M28" s="118"/>
      <c r="N28" s="171">
        <f>+'C48'!N28+'C56'!N28</f>
        <v>1744</v>
      </c>
      <c r="O28" s="171">
        <f>+'C48'!O28+'C56'!O28</f>
        <v>848</v>
      </c>
      <c r="P28" s="171">
        <f>+'C48'!P28+'C56'!P28</f>
        <v>896</v>
      </c>
      <c r="Q28" s="118"/>
      <c r="R28" s="171">
        <f>+'C48'!R28+'C56'!R28</f>
        <v>1712</v>
      </c>
      <c r="S28" s="171">
        <f>+'C48'!S28+'C56'!S28</f>
        <v>848</v>
      </c>
      <c r="T28" s="171">
        <f>+'C48'!T28+'C56'!T28</f>
        <v>864</v>
      </c>
      <c r="U28" s="118"/>
      <c r="V28" s="171">
        <f>+'C48'!V28+'C56'!V28</f>
        <v>1317</v>
      </c>
      <c r="W28" s="171">
        <f>+'C48'!W28+'C56'!W28</f>
        <v>629</v>
      </c>
      <c r="X28" s="171">
        <f>+'C48'!X28+'C56'!X28</f>
        <v>688</v>
      </c>
      <c r="Y28" s="118"/>
      <c r="Z28" s="171">
        <f>+'C48'!Z28+'C56'!Z28</f>
        <v>204</v>
      </c>
      <c r="AA28" s="171">
        <f>+'C48'!AA28+'C56'!AA28</f>
        <v>103</v>
      </c>
      <c r="AB28" s="171">
        <f>+'C48'!AB28+'C56'!AB28</f>
        <v>101</v>
      </c>
    </row>
    <row r="29" spans="1:28" ht="15" customHeight="1" x14ac:dyDescent="0.25">
      <c r="A29" s="107" t="s">
        <v>95</v>
      </c>
      <c r="B29" s="171">
        <f>+'C48'!B29+'C56'!B29</f>
        <v>5591</v>
      </c>
      <c r="C29" s="171">
        <f>+'C48'!C29+'C56'!C29</f>
        <v>2850</v>
      </c>
      <c r="D29" s="171">
        <f>+'C48'!D29+'C56'!D29</f>
        <v>2741</v>
      </c>
      <c r="E29" s="118"/>
      <c r="F29" s="171">
        <f>+'C48'!F29+'C56'!F29</f>
        <v>1160</v>
      </c>
      <c r="G29" s="171">
        <f>+'C48'!G29+'C56'!G29</f>
        <v>603</v>
      </c>
      <c r="H29" s="171">
        <f>+'C48'!H29+'C56'!H29</f>
        <v>557</v>
      </c>
      <c r="I29" s="118"/>
      <c r="J29" s="171">
        <f>+'C48'!J29+'C56'!J29</f>
        <v>1109</v>
      </c>
      <c r="K29" s="171">
        <f>+'C48'!K29+'C56'!K29</f>
        <v>567</v>
      </c>
      <c r="L29" s="171">
        <f>+'C48'!L29+'C56'!L29</f>
        <v>542</v>
      </c>
      <c r="M29" s="118"/>
      <c r="N29" s="171">
        <f>+'C48'!N29+'C56'!N29</f>
        <v>1020</v>
      </c>
      <c r="O29" s="171">
        <f>+'C48'!O29+'C56'!O29</f>
        <v>520</v>
      </c>
      <c r="P29" s="171">
        <f>+'C48'!P29+'C56'!P29</f>
        <v>500</v>
      </c>
      <c r="Q29" s="118"/>
      <c r="R29" s="171">
        <f>+'C48'!R29+'C56'!R29</f>
        <v>1030</v>
      </c>
      <c r="S29" s="171">
        <f>+'C48'!S29+'C56'!S29</f>
        <v>532</v>
      </c>
      <c r="T29" s="171">
        <f>+'C48'!T29+'C56'!T29</f>
        <v>498</v>
      </c>
      <c r="U29" s="118"/>
      <c r="V29" s="171">
        <f>+'C48'!V29+'C56'!V29</f>
        <v>910</v>
      </c>
      <c r="W29" s="171">
        <f>+'C48'!W29+'C56'!W29</f>
        <v>441</v>
      </c>
      <c r="X29" s="171">
        <f>+'C48'!X29+'C56'!X29</f>
        <v>469</v>
      </c>
      <c r="Y29" s="118"/>
      <c r="Z29" s="171">
        <f>+'C48'!Z29+'C56'!Z29</f>
        <v>362</v>
      </c>
      <c r="AA29" s="171">
        <f>+'C48'!AA29+'C56'!AA29</f>
        <v>187</v>
      </c>
      <c r="AB29" s="171">
        <f>+'C48'!AB29+'C56'!AB29</f>
        <v>175</v>
      </c>
    </row>
    <row r="30" spans="1:28" ht="15" customHeight="1" x14ac:dyDescent="0.25">
      <c r="A30" s="107" t="s">
        <v>96</v>
      </c>
      <c r="B30" s="171">
        <f>+'C48'!B30+'C56'!B30</f>
        <v>7644</v>
      </c>
      <c r="C30" s="171">
        <f>+'C48'!C30+'C56'!C30</f>
        <v>3881</v>
      </c>
      <c r="D30" s="171">
        <f>+'C48'!D30+'C56'!D30</f>
        <v>3763</v>
      </c>
      <c r="E30" s="118"/>
      <c r="F30" s="171">
        <f>+'C48'!F30+'C56'!F30</f>
        <v>1801</v>
      </c>
      <c r="G30" s="171">
        <f>+'C48'!G30+'C56'!G30</f>
        <v>916</v>
      </c>
      <c r="H30" s="171">
        <f>+'C48'!H30+'C56'!H30</f>
        <v>885</v>
      </c>
      <c r="I30" s="118"/>
      <c r="J30" s="171">
        <f>+'C48'!J30+'C56'!J30</f>
        <v>1564</v>
      </c>
      <c r="K30" s="171">
        <f>+'C48'!K30+'C56'!K30</f>
        <v>807</v>
      </c>
      <c r="L30" s="171">
        <f>+'C48'!L30+'C56'!L30</f>
        <v>757</v>
      </c>
      <c r="M30" s="118"/>
      <c r="N30" s="171">
        <f>+'C48'!N30+'C56'!N30</f>
        <v>1412</v>
      </c>
      <c r="O30" s="171">
        <f>+'C48'!O30+'C56'!O30</f>
        <v>702</v>
      </c>
      <c r="P30" s="171">
        <f>+'C48'!P30+'C56'!P30</f>
        <v>710</v>
      </c>
      <c r="Q30" s="118"/>
      <c r="R30" s="171">
        <f>+'C48'!R30+'C56'!R30</f>
        <v>1361</v>
      </c>
      <c r="S30" s="171">
        <f>+'C48'!S30+'C56'!S30</f>
        <v>695</v>
      </c>
      <c r="T30" s="171">
        <f>+'C48'!T30+'C56'!T30</f>
        <v>666</v>
      </c>
      <c r="U30" s="118"/>
      <c r="V30" s="171">
        <f>+'C48'!V30+'C56'!V30</f>
        <v>1175</v>
      </c>
      <c r="W30" s="171">
        <f>+'C48'!W30+'C56'!W30</f>
        <v>589</v>
      </c>
      <c r="X30" s="171">
        <f>+'C48'!X30+'C56'!X30</f>
        <v>586</v>
      </c>
      <c r="Y30" s="118"/>
      <c r="Z30" s="171">
        <f>+'C48'!Z30+'C56'!Z30</f>
        <v>331</v>
      </c>
      <c r="AA30" s="171">
        <f>+'C48'!AA30+'C56'!AA30</f>
        <v>172</v>
      </c>
      <c r="AB30" s="171">
        <f>+'C48'!AB30+'C56'!AB30</f>
        <v>159</v>
      </c>
    </row>
    <row r="31" spans="1:28" ht="15" customHeight="1" x14ac:dyDescent="0.25">
      <c r="A31" s="107" t="s">
        <v>97</v>
      </c>
      <c r="B31" s="171">
        <f>+'C48'!B31+'C56'!B31</f>
        <v>4717</v>
      </c>
      <c r="C31" s="171">
        <f>+'C48'!C31+'C56'!C31</f>
        <v>2387</v>
      </c>
      <c r="D31" s="171">
        <f>+'C48'!D31+'C56'!D31</f>
        <v>2330</v>
      </c>
      <c r="E31" s="118"/>
      <c r="F31" s="171">
        <f>+'C48'!F31+'C56'!F31</f>
        <v>1130</v>
      </c>
      <c r="G31" s="171">
        <f>+'C48'!G31+'C56'!G31</f>
        <v>599</v>
      </c>
      <c r="H31" s="171">
        <f>+'C48'!H31+'C56'!H31</f>
        <v>531</v>
      </c>
      <c r="I31" s="118"/>
      <c r="J31" s="171">
        <f>+'C48'!J31+'C56'!J31</f>
        <v>996</v>
      </c>
      <c r="K31" s="171">
        <f>+'C48'!K31+'C56'!K31</f>
        <v>508</v>
      </c>
      <c r="L31" s="171">
        <f>+'C48'!L31+'C56'!L31</f>
        <v>488</v>
      </c>
      <c r="M31" s="118"/>
      <c r="N31" s="171">
        <f>+'C48'!N31+'C56'!N31</f>
        <v>879</v>
      </c>
      <c r="O31" s="171">
        <f>+'C48'!O31+'C56'!O31</f>
        <v>447</v>
      </c>
      <c r="P31" s="171">
        <f>+'C48'!P31+'C56'!P31</f>
        <v>432</v>
      </c>
      <c r="Q31" s="118"/>
      <c r="R31" s="171">
        <f>+'C48'!R31+'C56'!R31</f>
        <v>831</v>
      </c>
      <c r="S31" s="171">
        <f>+'C48'!S31+'C56'!S31</f>
        <v>416</v>
      </c>
      <c r="T31" s="171">
        <f>+'C48'!T31+'C56'!T31</f>
        <v>415</v>
      </c>
      <c r="U31" s="118"/>
      <c r="V31" s="171">
        <f>+'C48'!V31+'C56'!V31</f>
        <v>675</v>
      </c>
      <c r="W31" s="171">
        <f>+'C48'!W31+'C56'!W31</f>
        <v>318</v>
      </c>
      <c r="X31" s="171">
        <f>+'C48'!X31+'C56'!X31</f>
        <v>357</v>
      </c>
      <c r="Y31" s="118"/>
      <c r="Z31" s="171">
        <f>+'C48'!Z31+'C56'!Z31</f>
        <v>206</v>
      </c>
      <c r="AA31" s="171">
        <f>+'C48'!AA31+'C56'!AA31</f>
        <v>99</v>
      </c>
      <c r="AB31" s="171">
        <f>+'C48'!AB31+'C56'!AB31</f>
        <v>107</v>
      </c>
    </row>
    <row r="32" spans="1:28" ht="15" customHeight="1" x14ac:dyDescent="0.25">
      <c r="A32" s="107" t="s">
        <v>98</v>
      </c>
      <c r="B32" s="171">
        <f>+'C48'!B32+'C56'!B32</f>
        <v>10508</v>
      </c>
      <c r="C32" s="171">
        <f>+'C48'!C32+'C56'!C32</f>
        <v>5402</v>
      </c>
      <c r="D32" s="171">
        <f>+'C48'!D32+'C56'!D32</f>
        <v>5106</v>
      </c>
      <c r="E32" s="118"/>
      <c r="F32" s="171">
        <f>+'C48'!F32+'C56'!F32</f>
        <v>2420</v>
      </c>
      <c r="G32" s="171">
        <f>+'C48'!G32+'C56'!G32</f>
        <v>1290</v>
      </c>
      <c r="H32" s="171">
        <f>+'C48'!H32+'C56'!H32</f>
        <v>1130</v>
      </c>
      <c r="I32" s="118"/>
      <c r="J32" s="171">
        <f>+'C48'!J32+'C56'!J32</f>
        <v>2130</v>
      </c>
      <c r="K32" s="171">
        <f>+'C48'!K32+'C56'!K32</f>
        <v>1080</v>
      </c>
      <c r="L32" s="171">
        <f>+'C48'!L32+'C56'!L32</f>
        <v>1050</v>
      </c>
      <c r="M32" s="118"/>
      <c r="N32" s="171">
        <f>+'C48'!N32+'C56'!N32</f>
        <v>2045</v>
      </c>
      <c r="O32" s="171">
        <f>+'C48'!O32+'C56'!O32</f>
        <v>1038</v>
      </c>
      <c r="P32" s="171">
        <f>+'C48'!P32+'C56'!P32</f>
        <v>1007</v>
      </c>
      <c r="Q32" s="118"/>
      <c r="R32" s="171">
        <f>+'C48'!R32+'C56'!R32</f>
        <v>2083</v>
      </c>
      <c r="S32" s="171">
        <f>+'C48'!S32+'C56'!S32</f>
        <v>1087</v>
      </c>
      <c r="T32" s="171">
        <f>+'C48'!T32+'C56'!T32</f>
        <v>996</v>
      </c>
      <c r="U32" s="118"/>
      <c r="V32" s="171">
        <f>+'C48'!V32+'C56'!V32</f>
        <v>1583</v>
      </c>
      <c r="W32" s="171">
        <f>+'C48'!W32+'C56'!W32</f>
        <v>783</v>
      </c>
      <c r="X32" s="171">
        <f>+'C48'!X32+'C56'!X32</f>
        <v>800</v>
      </c>
      <c r="Y32" s="118"/>
      <c r="Z32" s="171">
        <f>+'C48'!Z32+'C56'!Z32</f>
        <v>247</v>
      </c>
      <c r="AA32" s="171">
        <f>+'C48'!AA32+'C56'!AA32</f>
        <v>124</v>
      </c>
      <c r="AB32" s="171">
        <f>+'C48'!AB32+'C56'!AB32</f>
        <v>123</v>
      </c>
    </row>
    <row r="33" spans="1:28" ht="15" customHeight="1" x14ac:dyDescent="0.25">
      <c r="A33" s="107" t="s">
        <v>99</v>
      </c>
      <c r="B33" s="171">
        <f>+'C48'!B33+'C56'!B33</f>
        <v>10177</v>
      </c>
      <c r="C33" s="171">
        <f>+'C48'!C33+'C56'!C33</f>
        <v>5086</v>
      </c>
      <c r="D33" s="171">
        <f>+'C48'!D33+'C56'!D33</f>
        <v>5091</v>
      </c>
      <c r="E33" s="118"/>
      <c r="F33" s="171">
        <f>+'C48'!F33+'C56'!F33</f>
        <v>2250</v>
      </c>
      <c r="G33" s="171">
        <f>+'C48'!G33+'C56'!G33</f>
        <v>1161</v>
      </c>
      <c r="H33" s="171">
        <f>+'C48'!H33+'C56'!H33</f>
        <v>1089</v>
      </c>
      <c r="I33" s="118"/>
      <c r="J33" s="171">
        <f>+'C48'!J33+'C56'!J33</f>
        <v>2175</v>
      </c>
      <c r="K33" s="171">
        <f>+'C48'!K33+'C56'!K33</f>
        <v>1034</v>
      </c>
      <c r="L33" s="171">
        <f>+'C48'!L33+'C56'!L33</f>
        <v>1141</v>
      </c>
      <c r="M33" s="118"/>
      <c r="N33" s="171">
        <f>+'C48'!N33+'C56'!N33</f>
        <v>1987</v>
      </c>
      <c r="O33" s="171">
        <f>+'C48'!O33+'C56'!O33</f>
        <v>1010</v>
      </c>
      <c r="P33" s="171">
        <f>+'C48'!P33+'C56'!P33</f>
        <v>977</v>
      </c>
      <c r="Q33" s="118"/>
      <c r="R33" s="171">
        <f>+'C48'!R33+'C56'!R33</f>
        <v>1796</v>
      </c>
      <c r="S33" s="171">
        <f>+'C48'!S33+'C56'!S33</f>
        <v>900</v>
      </c>
      <c r="T33" s="171">
        <f>+'C48'!T33+'C56'!T33</f>
        <v>896</v>
      </c>
      <c r="U33" s="118"/>
      <c r="V33" s="171">
        <f>+'C48'!V33+'C56'!V33</f>
        <v>1463</v>
      </c>
      <c r="W33" s="171">
        <f>+'C48'!W33+'C56'!W33</f>
        <v>711</v>
      </c>
      <c r="X33" s="171">
        <f>+'C48'!X33+'C56'!X33</f>
        <v>752</v>
      </c>
      <c r="Y33" s="118"/>
      <c r="Z33" s="171">
        <f>+'C48'!Z33+'C56'!Z33</f>
        <v>506</v>
      </c>
      <c r="AA33" s="171">
        <f>+'C48'!AA33+'C56'!AA33</f>
        <v>270</v>
      </c>
      <c r="AB33" s="171">
        <f>+'C48'!AB33+'C56'!AB33</f>
        <v>236</v>
      </c>
    </row>
    <row r="34" spans="1:28" ht="15" customHeight="1" x14ac:dyDescent="0.25">
      <c r="A34" s="107" t="s">
        <v>100</v>
      </c>
      <c r="B34" s="171">
        <f>+'C48'!B34+'C56'!B34</f>
        <v>5403</v>
      </c>
      <c r="C34" s="171">
        <f>+'C48'!C34+'C56'!C34</f>
        <v>2747</v>
      </c>
      <c r="D34" s="171">
        <f>+'C48'!D34+'C56'!D34</f>
        <v>2656</v>
      </c>
      <c r="E34" s="118"/>
      <c r="F34" s="171">
        <f>+'C48'!F34+'C56'!F34</f>
        <v>1356</v>
      </c>
      <c r="G34" s="171">
        <f>+'C48'!G34+'C56'!G34</f>
        <v>715</v>
      </c>
      <c r="H34" s="171">
        <f>+'C48'!H34+'C56'!H34</f>
        <v>641</v>
      </c>
      <c r="I34" s="118"/>
      <c r="J34" s="171">
        <f>+'C48'!J34+'C56'!J34</f>
        <v>1153</v>
      </c>
      <c r="K34" s="171">
        <f>+'C48'!K34+'C56'!K34</f>
        <v>593</v>
      </c>
      <c r="L34" s="171">
        <f>+'C48'!L34+'C56'!L34</f>
        <v>560</v>
      </c>
      <c r="M34" s="118"/>
      <c r="N34" s="171">
        <f>+'C48'!N34+'C56'!N34</f>
        <v>1007</v>
      </c>
      <c r="O34" s="171">
        <f>+'C48'!O34+'C56'!O34</f>
        <v>503</v>
      </c>
      <c r="P34" s="171">
        <f>+'C48'!P34+'C56'!P34</f>
        <v>504</v>
      </c>
      <c r="Q34" s="118"/>
      <c r="R34" s="171">
        <f>+'C48'!R34+'C56'!R34</f>
        <v>848</v>
      </c>
      <c r="S34" s="171">
        <f>+'C48'!S34+'C56'!S34</f>
        <v>430</v>
      </c>
      <c r="T34" s="171">
        <f>+'C48'!T34+'C56'!T34</f>
        <v>418</v>
      </c>
      <c r="U34" s="118"/>
      <c r="V34" s="171">
        <f>+'C48'!V34+'C56'!V34</f>
        <v>643</v>
      </c>
      <c r="W34" s="171">
        <f>+'C48'!W34+'C56'!W34</f>
        <v>304</v>
      </c>
      <c r="X34" s="171">
        <f>+'C48'!X34+'C56'!X34</f>
        <v>339</v>
      </c>
      <c r="Y34" s="118"/>
      <c r="Z34" s="171">
        <f>+'C48'!Z34+'C56'!Z34</f>
        <v>396</v>
      </c>
      <c r="AA34" s="171">
        <f>+'C48'!AA34+'C56'!AA34</f>
        <v>202</v>
      </c>
      <c r="AB34" s="171">
        <f>+'C48'!AB34+'C56'!AB34</f>
        <v>194</v>
      </c>
    </row>
    <row r="35" spans="1:28" ht="15" customHeight="1" x14ac:dyDescent="0.25">
      <c r="A35" s="107" t="s">
        <v>101</v>
      </c>
      <c r="B35" s="171">
        <f>+'C48'!B35+'C56'!B35</f>
        <v>5620</v>
      </c>
      <c r="C35" s="171">
        <f>+'C48'!C35+'C56'!C35</f>
        <v>2862</v>
      </c>
      <c r="D35" s="171">
        <f>+'C48'!D35+'C56'!D35</f>
        <v>2758</v>
      </c>
      <c r="E35" s="118"/>
      <c r="F35" s="171">
        <f>+'C48'!F35+'C56'!F35</f>
        <v>1327</v>
      </c>
      <c r="G35" s="171">
        <f>+'C48'!G35+'C56'!G35</f>
        <v>697</v>
      </c>
      <c r="H35" s="171">
        <f>+'C48'!H35+'C56'!H35</f>
        <v>630</v>
      </c>
      <c r="I35" s="118"/>
      <c r="J35" s="171">
        <f>+'C48'!J35+'C56'!J35</f>
        <v>1251</v>
      </c>
      <c r="K35" s="171">
        <f>+'C48'!K35+'C56'!K35</f>
        <v>647</v>
      </c>
      <c r="L35" s="171">
        <f>+'C48'!L35+'C56'!L35</f>
        <v>604</v>
      </c>
      <c r="M35" s="118"/>
      <c r="N35" s="171">
        <f>+'C48'!N35+'C56'!N35</f>
        <v>1154</v>
      </c>
      <c r="O35" s="171">
        <f>+'C48'!O35+'C56'!O35</f>
        <v>582</v>
      </c>
      <c r="P35" s="171">
        <f>+'C48'!P35+'C56'!P35</f>
        <v>572</v>
      </c>
      <c r="Q35" s="118"/>
      <c r="R35" s="171">
        <f>+'C48'!R35+'C56'!R35</f>
        <v>994</v>
      </c>
      <c r="S35" s="171">
        <f>+'C48'!S35+'C56'!S35</f>
        <v>484</v>
      </c>
      <c r="T35" s="171">
        <f>+'C48'!T35+'C56'!T35</f>
        <v>510</v>
      </c>
      <c r="U35" s="118"/>
      <c r="V35" s="171">
        <f>+'C48'!V35+'C56'!V35</f>
        <v>768</v>
      </c>
      <c r="W35" s="171">
        <f>+'C48'!W35+'C56'!W35</f>
        <v>390</v>
      </c>
      <c r="X35" s="171">
        <f>+'C48'!X35+'C56'!X35</f>
        <v>378</v>
      </c>
      <c r="Y35" s="118"/>
      <c r="Z35" s="171">
        <f>+'C48'!Z35+'C56'!Z35</f>
        <v>126</v>
      </c>
      <c r="AA35" s="171">
        <f>+'C48'!AA35+'C56'!AA35</f>
        <v>62</v>
      </c>
      <c r="AB35" s="171">
        <f>+'C48'!AB35+'C56'!AB35</f>
        <v>64</v>
      </c>
    </row>
    <row r="36" spans="1:28" ht="15" customHeight="1" x14ac:dyDescent="0.25">
      <c r="A36" s="107" t="s">
        <v>102</v>
      </c>
      <c r="B36" s="171">
        <f>+'C48'!B36+'C56'!B36</f>
        <v>2244</v>
      </c>
      <c r="C36" s="171">
        <f>+'C48'!C36+'C56'!C36</f>
        <v>1186</v>
      </c>
      <c r="D36" s="171">
        <f>+'C48'!D36+'C56'!D36</f>
        <v>1058</v>
      </c>
      <c r="E36" s="118"/>
      <c r="F36" s="171">
        <f>+'C48'!F36+'C56'!F36</f>
        <v>565</v>
      </c>
      <c r="G36" s="171">
        <f>+'C48'!G36+'C56'!G36</f>
        <v>310</v>
      </c>
      <c r="H36" s="171">
        <f>+'C48'!H36+'C56'!H36</f>
        <v>255</v>
      </c>
      <c r="I36" s="118"/>
      <c r="J36" s="171">
        <f>+'C48'!J36+'C56'!J36</f>
        <v>449</v>
      </c>
      <c r="K36" s="171">
        <f>+'C48'!K36+'C56'!K36</f>
        <v>234</v>
      </c>
      <c r="L36" s="171">
        <f>+'C48'!L36+'C56'!L36</f>
        <v>215</v>
      </c>
      <c r="M36" s="118"/>
      <c r="N36" s="171">
        <f>+'C48'!N36+'C56'!N36</f>
        <v>446</v>
      </c>
      <c r="O36" s="171">
        <f>+'C48'!O36+'C56'!O36</f>
        <v>258</v>
      </c>
      <c r="P36" s="171">
        <f>+'C48'!P36+'C56'!P36</f>
        <v>188</v>
      </c>
      <c r="Q36" s="118"/>
      <c r="R36" s="171">
        <f>+'C48'!R36+'C56'!R36</f>
        <v>392</v>
      </c>
      <c r="S36" s="171">
        <f>+'C48'!S36+'C56'!S36</f>
        <v>200</v>
      </c>
      <c r="T36" s="171">
        <f>+'C48'!T36+'C56'!T36</f>
        <v>192</v>
      </c>
      <c r="U36" s="118"/>
      <c r="V36" s="171">
        <f>+'C48'!V36+'C56'!V36</f>
        <v>247</v>
      </c>
      <c r="W36" s="171">
        <f>+'C48'!W36+'C56'!W36</f>
        <v>112</v>
      </c>
      <c r="X36" s="171">
        <f>+'C48'!X36+'C56'!X36</f>
        <v>135</v>
      </c>
      <c r="Y36" s="118"/>
      <c r="Z36" s="171">
        <f>+'C48'!Z36+'C56'!Z36</f>
        <v>145</v>
      </c>
      <c r="AA36" s="171">
        <f>+'C48'!AA36+'C56'!AA36</f>
        <v>72</v>
      </c>
      <c r="AB36" s="171">
        <f>+'C48'!AB36+'C56'!AB36</f>
        <v>73</v>
      </c>
    </row>
    <row r="37" spans="1:28" ht="15" customHeight="1" x14ac:dyDescent="0.25">
      <c r="A37" s="107" t="s">
        <v>103</v>
      </c>
      <c r="B37" s="171">
        <f>+'C48'!B37+'C56'!B37</f>
        <v>16043</v>
      </c>
      <c r="C37" s="171">
        <f>+'C48'!C37+'C56'!C37</f>
        <v>7941</v>
      </c>
      <c r="D37" s="171">
        <f>+'C48'!D37+'C56'!D37</f>
        <v>8102</v>
      </c>
      <c r="E37" s="118"/>
      <c r="F37" s="171">
        <f>+'C48'!F37+'C56'!F37</f>
        <v>3922</v>
      </c>
      <c r="G37" s="171">
        <f>+'C48'!G37+'C56'!G37</f>
        <v>2017</v>
      </c>
      <c r="H37" s="171">
        <f>+'C48'!H37+'C56'!H37</f>
        <v>1905</v>
      </c>
      <c r="I37" s="118"/>
      <c r="J37" s="171">
        <f>+'C48'!J37+'C56'!J37</f>
        <v>3397</v>
      </c>
      <c r="K37" s="171">
        <f>+'C48'!K37+'C56'!K37</f>
        <v>1709</v>
      </c>
      <c r="L37" s="171">
        <f>+'C48'!L37+'C56'!L37</f>
        <v>1688</v>
      </c>
      <c r="M37" s="118"/>
      <c r="N37" s="171">
        <f>+'C48'!N37+'C56'!N37</f>
        <v>3062</v>
      </c>
      <c r="O37" s="171">
        <f>+'C48'!O37+'C56'!O37</f>
        <v>1452</v>
      </c>
      <c r="P37" s="171">
        <f>+'C48'!P37+'C56'!P37</f>
        <v>1610</v>
      </c>
      <c r="Q37" s="118"/>
      <c r="R37" s="171">
        <f>+'C48'!R37+'C56'!R37</f>
        <v>2870</v>
      </c>
      <c r="S37" s="171">
        <f>+'C48'!S37+'C56'!S37</f>
        <v>1435</v>
      </c>
      <c r="T37" s="171">
        <f>+'C48'!T37+'C56'!T37</f>
        <v>1435</v>
      </c>
      <c r="U37" s="118"/>
      <c r="V37" s="171">
        <f>+'C48'!V37+'C56'!V37</f>
        <v>2153</v>
      </c>
      <c r="W37" s="171">
        <f>+'C48'!W37+'C56'!W37</f>
        <v>1034</v>
      </c>
      <c r="X37" s="171">
        <f>+'C48'!X37+'C56'!X37</f>
        <v>1119</v>
      </c>
      <c r="Y37" s="118"/>
      <c r="Z37" s="171">
        <f>+'C48'!Z37+'C56'!Z37</f>
        <v>639</v>
      </c>
      <c r="AA37" s="171">
        <f>+'C48'!AA37+'C56'!AA37</f>
        <v>294</v>
      </c>
      <c r="AB37" s="171">
        <f>+'C48'!AB37+'C56'!AB37</f>
        <v>345</v>
      </c>
    </row>
    <row r="38" spans="1:28" ht="15" customHeight="1" x14ac:dyDescent="0.25">
      <c r="A38" s="107" t="s">
        <v>104</v>
      </c>
      <c r="B38" s="171">
        <f>+'C48'!B38+'C56'!B38</f>
        <v>13959</v>
      </c>
      <c r="C38" s="171">
        <f>+'C48'!C38+'C56'!C38</f>
        <v>6974</v>
      </c>
      <c r="D38" s="171">
        <f>+'C48'!D38+'C56'!D38</f>
        <v>6985</v>
      </c>
      <c r="E38" s="118"/>
      <c r="F38" s="171">
        <f>+'C48'!F38+'C56'!F38</f>
        <v>3431</v>
      </c>
      <c r="G38" s="171">
        <f>+'C48'!G38+'C56'!G38</f>
        <v>1765</v>
      </c>
      <c r="H38" s="171">
        <f>+'C48'!H38+'C56'!H38</f>
        <v>1666</v>
      </c>
      <c r="I38" s="118"/>
      <c r="J38" s="171">
        <f>+'C48'!J38+'C56'!J38</f>
        <v>2909</v>
      </c>
      <c r="K38" s="171">
        <f>+'C48'!K38+'C56'!K38</f>
        <v>1462</v>
      </c>
      <c r="L38" s="171">
        <f>+'C48'!L38+'C56'!L38</f>
        <v>1447</v>
      </c>
      <c r="M38" s="118"/>
      <c r="N38" s="171">
        <f>+'C48'!N38+'C56'!N38</f>
        <v>2678</v>
      </c>
      <c r="O38" s="171">
        <f>+'C48'!O38+'C56'!O38</f>
        <v>1304</v>
      </c>
      <c r="P38" s="171">
        <f>+'C48'!P38+'C56'!P38</f>
        <v>1374</v>
      </c>
      <c r="Q38" s="118"/>
      <c r="R38" s="171">
        <f>+'C48'!R38+'C56'!R38</f>
        <v>2589</v>
      </c>
      <c r="S38" s="171">
        <f>+'C48'!S38+'C56'!S38</f>
        <v>1281</v>
      </c>
      <c r="T38" s="171">
        <f>+'C48'!T38+'C56'!T38</f>
        <v>1308</v>
      </c>
      <c r="U38" s="118"/>
      <c r="V38" s="171">
        <f>+'C48'!V38+'C56'!V38</f>
        <v>1922</v>
      </c>
      <c r="W38" s="171">
        <f>+'C48'!W38+'C56'!W38</f>
        <v>943</v>
      </c>
      <c r="X38" s="171">
        <f>+'C48'!X38+'C56'!X38</f>
        <v>979</v>
      </c>
      <c r="Y38" s="118"/>
      <c r="Z38" s="171">
        <f>+'C48'!Z38+'C56'!Z38</f>
        <v>430</v>
      </c>
      <c r="AA38" s="171">
        <f>+'C48'!AA38+'C56'!AA38</f>
        <v>219</v>
      </c>
      <c r="AB38" s="171">
        <f>+'C48'!AB38+'C56'!AB38</f>
        <v>211</v>
      </c>
    </row>
    <row r="39" spans="1:28" ht="15" customHeight="1" thickBot="1" x14ac:dyDescent="0.3">
      <c r="A39" s="122" t="s">
        <v>105</v>
      </c>
      <c r="B39" s="171">
        <f>+'C48'!B39+'C56'!B39</f>
        <v>2497</v>
      </c>
      <c r="C39" s="171">
        <f>+'C48'!C39+'C56'!C39</f>
        <v>1286</v>
      </c>
      <c r="D39" s="171">
        <f>+'C48'!D39+'C56'!D39</f>
        <v>1211</v>
      </c>
      <c r="E39" s="120"/>
      <c r="F39" s="171">
        <f>+'C48'!F39+'C56'!F39</f>
        <v>678</v>
      </c>
      <c r="G39" s="171">
        <f>+'C48'!G39+'C56'!G39</f>
        <v>361</v>
      </c>
      <c r="H39" s="171">
        <f>+'C48'!H39+'C56'!H39</f>
        <v>317</v>
      </c>
      <c r="I39" s="120"/>
      <c r="J39" s="171">
        <f>+'C48'!J39+'C56'!J39</f>
        <v>544</v>
      </c>
      <c r="K39" s="171">
        <f>+'C48'!K39+'C56'!K39</f>
        <v>271</v>
      </c>
      <c r="L39" s="171">
        <f>+'C48'!L39+'C56'!L39</f>
        <v>273</v>
      </c>
      <c r="M39" s="120"/>
      <c r="N39" s="171">
        <f>+'C48'!N39+'C56'!N39</f>
        <v>507</v>
      </c>
      <c r="O39" s="171">
        <f>+'C48'!O39+'C56'!O39</f>
        <v>273</v>
      </c>
      <c r="P39" s="171">
        <f>+'C48'!P39+'C56'!P39</f>
        <v>234</v>
      </c>
      <c r="Q39" s="120"/>
      <c r="R39" s="171">
        <f>+'C48'!R39+'C56'!R39</f>
        <v>358</v>
      </c>
      <c r="S39" s="171">
        <f>+'C48'!S39+'C56'!S39</f>
        <v>176</v>
      </c>
      <c r="T39" s="171">
        <f>+'C48'!T39+'C56'!T39</f>
        <v>182</v>
      </c>
      <c r="U39" s="120"/>
      <c r="V39" s="171">
        <f>+'C48'!V39+'C56'!V39</f>
        <v>318</v>
      </c>
      <c r="W39" s="171">
        <f>+'C48'!W39+'C56'!W39</f>
        <v>165</v>
      </c>
      <c r="X39" s="171">
        <f>+'C48'!X39+'C56'!X39</f>
        <v>153</v>
      </c>
      <c r="Y39" s="120"/>
      <c r="Z39" s="171">
        <f>+'C48'!Z39+'C56'!Z39</f>
        <v>92</v>
      </c>
      <c r="AA39" s="171">
        <f>+'C48'!AA39+'C56'!AA39</f>
        <v>40</v>
      </c>
      <c r="AB39" s="171">
        <f>+'C48'!AB39+'C56'!AB39</f>
        <v>52</v>
      </c>
    </row>
    <row r="40" spans="1:28" ht="15" customHeight="1" x14ac:dyDescent="0.25">
      <c r="A40" s="388" t="s">
        <v>238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</row>
    <row r="41" spans="1:28" ht="15" customHeight="1" x14ac:dyDescent="0.25">
      <c r="A41" s="389" t="s">
        <v>224</v>
      </c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</row>
  </sheetData>
  <mergeCells count="17">
    <mergeCell ref="A40:AB40"/>
    <mergeCell ref="A41:AB41"/>
    <mergeCell ref="AE1:AF2"/>
    <mergeCell ref="A1:AB1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7" right="0.7" top="0.75" bottom="0.75" header="0.3" footer="0.3"/>
  <pageSetup scale="70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99"/>
  <sheetViews>
    <sheetView topLeftCell="A38" zoomScaleNormal="100" zoomScaleSheetLayoutView="100" workbookViewId="0">
      <selection activeCell="D66" sqref="D66"/>
    </sheetView>
  </sheetViews>
  <sheetFormatPr baseColWidth="10" defaultRowHeight="15" customHeight="1" x14ac:dyDescent="0.2"/>
  <cols>
    <col min="1" max="1" width="16.28515625" style="101" bestFit="1" customWidth="1"/>
    <col min="2" max="4" width="7.42578125" style="101" bestFit="1" customWidth="1"/>
    <col min="5" max="5" width="1.42578125" style="101" customWidth="1"/>
    <col min="6" max="8" width="7" style="101" bestFit="1" customWidth="1"/>
    <col min="9" max="9" width="1.42578125" style="101" customWidth="1"/>
    <col min="10" max="12" width="7" style="101" bestFit="1" customWidth="1"/>
    <col min="13" max="13" width="1.42578125" style="101" customWidth="1"/>
    <col min="14" max="16" width="7" style="101" bestFit="1" customWidth="1"/>
    <col min="17" max="17" width="1.42578125" style="101" customWidth="1"/>
    <col min="18" max="20" width="7" style="101" bestFit="1" customWidth="1"/>
    <col min="21" max="21" width="1.42578125" style="101" customWidth="1"/>
    <col min="22" max="24" width="7" style="101" bestFit="1" customWidth="1"/>
    <col min="25" max="25" width="1.42578125" style="101" customWidth="1"/>
    <col min="26" max="28" width="7" style="101" bestFit="1" customWidth="1"/>
    <col min="29" max="29" width="2.140625" style="101" customWidth="1"/>
    <col min="30" max="30" width="17" style="10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Z1" s="29"/>
      <c r="AA1" s="372" t="s">
        <v>317</v>
      </c>
      <c r="AB1" s="372"/>
      <c r="AD1" s="29"/>
      <c r="BF1" s="29"/>
      <c r="BG1" s="372" t="s">
        <v>317</v>
      </c>
      <c r="BH1" s="372"/>
      <c r="BI1" s="101"/>
    </row>
    <row r="2" spans="1:62" ht="15" customHeight="1" x14ac:dyDescent="0.2">
      <c r="Z2" s="30"/>
      <c r="AA2" s="372"/>
      <c r="AB2" s="372"/>
      <c r="AD2" s="30"/>
      <c r="BF2" s="30"/>
      <c r="BG2" s="372"/>
      <c r="BH2" s="372"/>
      <c r="BI2" s="101"/>
    </row>
    <row r="3" spans="1:62" ht="15" customHeight="1" x14ac:dyDescent="0.2">
      <c r="A3" s="394" t="s">
        <v>271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D3" s="394" t="s">
        <v>270</v>
      </c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  <c r="BE3" s="394"/>
    </row>
    <row r="4" spans="1:62" ht="15" customHeight="1" x14ac:dyDescent="0.2">
      <c r="A4" s="393" t="s">
        <v>133</v>
      </c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D4" s="393" t="s">
        <v>134</v>
      </c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</row>
    <row r="5" spans="1:62" ht="15" customHeight="1" x14ac:dyDescent="0.2">
      <c r="A5" s="384" t="s">
        <v>236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D5" s="384" t="s">
        <v>236</v>
      </c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101"/>
    </row>
    <row r="6" spans="1:62" ht="15" customHeight="1" x14ac:dyDescent="0.2">
      <c r="A6" s="384" t="s">
        <v>246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D6" s="384" t="s">
        <v>246</v>
      </c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101"/>
    </row>
    <row r="7" spans="1:62" ht="15" customHeight="1" x14ac:dyDescent="0.2">
      <c r="A7" s="384" t="s">
        <v>230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D7" s="384" t="s">
        <v>230</v>
      </c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  <c r="BF7" s="101"/>
    </row>
    <row r="8" spans="1:62" ht="15" customHeight="1" x14ac:dyDescent="0.2">
      <c r="A8" s="384" t="s">
        <v>481</v>
      </c>
      <c r="B8" s="384"/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D8" s="384" t="s">
        <v>481</v>
      </c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101"/>
    </row>
    <row r="9" spans="1:62" ht="15" customHeight="1" thickBot="1" x14ac:dyDescent="0.25">
      <c r="A9" s="99"/>
      <c r="B9" s="141"/>
      <c r="C9" s="99"/>
      <c r="D9" s="99"/>
      <c r="E9" s="99"/>
      <c r="F9" s="100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D9" s="99"/>
      <c r="AE9" s="141"/>
      <c r="AF9" s="99"/>
      <c r="AG9" s="99"/>
      <c r="AH9" s="99"/>
      <c r="AI9" s="10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101"/>
    </row>
    <row r="10" spans="1:62" ht="15" customHeight="1" x14ac:dyDescent="0.2">
      <c r="A10" s="391" t="s">
        <v>242</v>
      </c>
      <c r="B10" s="385" t="s">
        <v>243</v>
      </c>
      <c r="C10" s="385"/>
      <c r="D10" s="385"/>
      <c r="E10" s="108"/>
      <c r="F10" s="385" t="s">
        <v>116</v>
      </c>
      <c r="G10" s="385"/>
      <c r="H10" s="385"/>
      <c r="I10" s="108"/>
      <c r="J10" s="385" t="s">
        <v>117</v>
      </c>
      <c r="K10" s="385"/>
      <c r="L10" s="385"/>
      <c r="M10" s="108"/>
      <c r="N10" s="385" t="s">
        <v>118</v>
      </c>
      <c r="O10" s="385"/>
      <c r="P10" s="385"/>
      <c r="Q10" s="108"/>
      <c r="R10" s="385" t="s">
        <v>119</v>
      </c>
      <c r="S10" s="385"/>
      <c r="T10" s="385"/>
      <c r="U10" s="108"/>
      <c r="V10" s="385" t="s">
        <v>120</v>
      </c>
      <c r="W10" s="385"/>
      <c r="X10" s="385"/>
      <c r="Y10" s="108"/>
      <c r="Z10" s="385" t="s">
        <v>121</v>
      </c>
      <c r="AA10" s="385"/>
      <c r="AB10" s="385"/>
      <c r="AD10" s="391" t="s">
        <v>242</v>
      </c>
      <c r="AE10" s="385" t="s">
        <v>243</v>
      </c>
      <c r="AF10" s="385"/>
      <c r="AG10" s="385"/>
      <c r="AH10" s="108"/>
      <c r="AI10" s="385" t="s">
        <v>116</v>
      </c>
      <c r="AJ10" s="385"/>
      <c r="AK10" s="385"/>
      <c r="AL10" s="108"/>
      <c r="AM10" s="385" t="s">
        <v>117</v>
      </c>
      <c r="AN10" s="385"/>
      <c r="AO10" s="385"/>
      <c r="AP10" s="108"/>
      <c r="AQ10" s="385" t="s">
        <v>118</v>
      </c>
      <c r="AR10" s="385"/>
      <c r="AS10" s="385"/>
      <c r="AT10" s="108"/>
      <c r="AU10" s="385" t="s">
        <v>119</v>
      </c>
      <c r="AV10" s="385"/>
      <c r="AW10" s="385"/>
      <c r="AX10" s="108"/>
      <c r="AY10" s="385" t="s">
        <v>120</v>
      </c>
      <c r="AZ10" s="385"/>
      <c r="BA10" s="385"/>
      <c r="BB10" s="108"/>
      <c r="BC10" s="385" t="s">
        <v>121</v>
      </c>
      <c r="BD10" s="385"/>
      <c r="BE10" s="385"/>
      <c r="BF10" s="101"/>
    </row>
    <row r="11" spans="1:62" ht="15" customHeight="1" thickBot="1" x14ac:dyDescent="0.25">
      <c r="A11" s="392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92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  <c r="BF11" s="101"/>
    </row>
    <row r="12" spans="1:62" ht="15" customHeight="1" x14ac:dyDescent="0.2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03"/>
      <c r="AE12" s="97"/>
      <c r="AF12" s="97"/>
      <c r="AG12" s="97"/>
      <c r="AH12" s="98"/>
      <c r="AI12" s="97"/>
      <c r="AJ12" s="97"/>
      <c r="AK12" s="97"/>
      <c r="AL12" s="98"/>
      <c r="AM12" s="97"/>
      <c r="AN12" s="97"/>
      <c r="AO12" s="97"/>
      <c r="AP12" s="98"/>
      <c r="AQ12" s="97"/>
      <c r="AR12" s="97"/>
      <c r="AS12" s="97"/>
      <c r="AT12" s="98"/>
      <c r="AU12" s="97"/>
      <c r="AV12" s="97"/>
      <c r="AW12" s="97"/>
      <c r="AX12" s="98"/>
      <c r="AY12" s="97"/>
      <c r="AZ12" s="97"/>
      <c r="BA12" s="97"/>
      <c r="BB12" s="98"/>
      <c r="BC12" s="97"/>
      <c r="BD12" s="97"/>
      <c r="BE12" s="97"/>
    </row>
    <row r="13" spans="1:62" s="154" customFormat="1" ht="15" customHeight="1" x14ac:dyDescent="0.25">
      <c r="A13" s="150" t="s">
        <v>244</v>
      </c>
      <c r="B13" s="152">
        <f>+F13+J13+N13+R13+V13+Z13</f>
        <v>273302</v>
      </c>
      <c r="C13" s="152">
        <f>+G13+K13+O13+S13+W13+AA13</f>
        <v>132384</v>
      </c>
      <c r="D13" s="152">
        <f>+H13+L13+P13+T13+X13+AB13</f>
        <v>140918</v>
      </c>
      <c r="E13" s="152"/>
      <c r="F13" s="152">
        <f>SUM(F15:F41)</f>
        <v>56235</v>
      </c>
      <c r="G13" s="152">
        <f>SUM(G15:G41)</f>
        <v>28222</v>
      </c>
      <c r="H13" s="152">
        <f>SUM(H15:H41)</f>
        <v>28013</v>
      </c>
      <c r="I13" s="152"/>
      <c r="J13" s="152">
        <f>SUM(J15:J41)</f>
        <v>52634</v>
      </c>
      <c r="K13" s="152">
        <f>SUM(K15:K41)</f>
        <v>25497</v>
      </c>
      <c r="L13" s="152">
        <f>SUM(L15:L41)</f>
        <v>27137</v>
      </c>
      <c r="M13" s="152"/>
      <c r="N13" s="152">
        <f>SUM(N15:N41)</f>
        <v>53965</v>
      </c>
      <c r="O13" s="152">
        <f>SUM(O15:O41)</f>
        <v>26124</v>
      </c>
      <c r="P13" s="152">
        <f>SUM(P15:P41)</f>
        <v>27841</v>
      </c>
      <c r="Q13" s="152"/>
      <c r="R13" s="152">
        <f>SUM(R15:R41)</f>
        <v>50787</v>
      </c>
      <c r="S13" s="152">
        <f>SUM(S15:S41)</f>
        <v>24110</v>
      </c>
      <c r="T13" s="152">
        <f>SUM(T15:T41)</f>
        <v>26677</v>
      </c>
      <c r="U13" s="152"/>
      <c r="V13" s="152">
        <f>SUM(V15:V41)</f>
        <v>45886</v>
      </c>
      <c r="W13" s="152">
        <f>SUM(W15:W41)</f>
        <v>21819</v>
      </c>
      <c r="X13" s="152">
        <f>SUM(X15:X41)</f>
        <v>24067</v>
      </c>
      <c r="Y13" s="152"/>
      <c r="Z13" s="152">
        <f>SUM(Z15:Z41)</f>
        <v>13795</v>
      </c>
      <c r="AA13" s="152">
        <f>SUM(AA15:AA41)</f>
        <v>6612</v>
      </c>
      <c r="AB13" s="152">
        <f>SUM(AB15:AB41)</f>
        <v>7183</v>
      </c>
      <c r="AD13" s="150" t="s">
        <v>244</v>
      </c>
      <c r="AE13" s="158">
        <f>+B13/(B13+B59)*100</f>
        <v>81.722957314794058</v>
      </c>
      <c r="AF13" s="158">
        <f t="shared" ref="AF13:AG13" si="0">+C13/(C13+C59)*100</f>
        <v>78.682444680863711</v>
      </c>
      <c r="AG13" s="158">
        <f t="shared" si="0"/>
        <v>84.801473154645137</v>
      </c>
      <c r="AH13" s="159"/>
      <c r="AI13" s="158">
        <f>+F13/(F13+F59)*100</f>
        <v>73.623366761802515</v>
      </c>
      <c r="AJ13" s="158">
        <f t="shared" ref="AJ13" si="1">+G13/(G13+G59)*100</f>
        <v>71.424594437273811</v>
      </c>
      <c r="AK13" s="158">
        <f t="shared" ref="AK13" si="2">+H13/(H13+H59)*100</f>
        <v>75.979820445360602</v>
      </c>
      <c r="AL13" s="159"/>
      <c r="AM13" s="158">
        <f>+J13/(J13+J59)*100</f>
        <v>77.138627936628907</v>
      </c>
      <c r="AN13" s="158">
        <f t="shared" ref="AN13" si="3">+K13/(K13+K59)*100</f>
        <v>73.778176451864937</v>
      </c>
      <c r="AO13" s="158">
        <f t="shared" ref="AO13" si="4">+L13/(L13+L59)*100</f>
        <v>80.587396804656407</v>
      </c>
      <c r="AP13" s="159"/>
      <c r="AQ13" s="158">
        <f>+N13/(N13+N59)*100</f>
        <v>84.128394599819174</v>
      </c>
      <c r="AR13" s="158">
        <f t="shared" ref="AR13" si="5">+O13/(O13+O59)*100</f>
        <v>81.105246817758456</v>
      </c>
      <c r="AS13" s="158">
        <f t="shared" ref="AS13" si="6">+P13/(P13+P59)*100</f>
        <v>87.177479959919836</v>
      </c>
      <c r="AT13" s="159"/>
      <c r="AU13" s="158">
        <f>+R13/(R13+R59)*100</f>
        <v>81.948881789137388</v>
      </c>
      <c r="AV13" s="158">
        <f t="shared" ref="AV13" si="7">+S13/(S13+S59)*100</f>
        <v>77.814355796540141</v>
      </c>
      <c r="AW13" s="158">
        <f t="shared" ref="AW13" si="8">+T13/(T13+T59)*100</f>
        <v>86.082607292675064</v>
      </c>
      <c r="AX13" s="159"/>
      <c r="AY13" s="158">
        <f>+V13/(V13+V59)*100</f>
        <v>92.153515554395199</v>
      </c>
      <c r="AZ13" s="158">
        <f t="shared" ref="AZ13" si="9">+W13/(W13+W59)*100</f>
        <v>89.779039624737692</v>
      </c>
      <c r="BA13" s="158">
        <f t="shared" ref="BA13" si="10">+X13/(X13+X59)*100</f>
        <v>94.417418595527664</v>
      </c>
      <c r="BB13" s="159"/>
      <c r="BC13" s="158">
        <f>+Z13/(Z13+Z59)*100</f>
        <v>99.266028639274666</v>
      </c>
      <c r="BD13" s="158">
        <f t="shared" ref="BD13" si="11">+AA13/(AA13+AA59)*100</f>
        <v>98.952409458246038</v>
      </c>
      <c r="BE13" s="158">
        <f t="shared" ref="BE13" si="12">+AB13/(AB13+AB59)*100</f>
        <v>99.556479556479559</v>
      </c>
      <c r="BF13" s="96"/>
      <c r="BG13" s="96"/>
      <c r="BH13" s="96"/>
      <c r="BI13" s="96"/>
      <c r="BJ13" s="96"/>
    </row>
    <row r="14" spans="1:62" ht="15" customHeight="1" x14ac:dyDescent="0.2">
      <c r="A14" s="107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D14" s="107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</row>
    <row r="15" spans="1:62" ht="15" customHeight="1" x14ac:dyDescent="0.2">
      <c r="A15" s="107" t="s">
        <v>79</v>
      </c>
      <c r="B15" s="171">
        <f>'C49-52'!B15+'C57-60'!B15</f>
        <v>16417</v>
      </c>
      <c r="C15" s="171">
        <f>'C49-52'!C15+'C57-60'!C15</f>
        <v>8099</v>
      </c>
      <c r="D15" s="171">
        <f>'C49-52'!D15+'C57-60'!D15</f>
        <v>8318</v>
      </c>
      <c r="E15" s="118"/>
      <c r="F15" s="171">
        <f>'C49-52'!F15+'C57-60'!F15</f>
        <v>2997</v>
      </c>
      <c r="G15" s="171">
        <f>'C49-52'!G15+'C57-60'!G15</f>
        <v>1504</v>
      </c>
      <c r="H15" s="171">
        <f>'C49-52'!H15+'C57-60'!H15</f>
        <v>1493</v>
      </c>
      <c r="I15" s="118"/>
      <c r="J15" s="171">
        <f>'C49-52'!J15+'C57-60'!J15</f>
        <v>2928</v>
      </c>
      <c r="K15" s="171">
        <f>'C49-52'!K15+'C57-60'!K15</f>
        <v>1424</v>
      </c>
      <c r="L15" s="171">
        <f>'C49-52'!L15+'C57-60'!L15</f>
        <v>1504</v>
      </c>
      <c r="M15" s="118"/>
      <c r="N15" s="171">
        <f>'C49-52'!N15+'C57-60'!N15</f>
        <v>3488</v>
      </c>
      <c r="O15" s="171">
        <f>'C49-52'!O15+'C57-60'!O15</f>
        <v>1735</v>
      </c>
      <c r="P15" s="171">
        <f>'C49-52'!P15+'C57-60'!P15</f>
        <v>1753</v>
      </c>
      <c r="Q15" s="118"/>
      <c r="R15" s="171">
        <f>'C49-52'!R15+'C57-60'!R15</f>
        <v>3166</v>
      </c>
      <c r="S15" s="171">
        <f>'C49-52'!S15+'C57-60'!S15</f>
        <v>1531</v>
      </c>
      <c r="T15" s="171">
        <f>'C49-52'!T15+'C57-60'!T15</f>
        <v>1635</v>
      </c>
      <c r="U15" s="118"/>
      <c r="V15" s="171">
        <f>'C49-52'!V15+'C57-60'!V15</f>
        <v>2988</v>
      </c>
      <c r="W15" s="171">
        <f>'C49-52'!W15+'C57-60'!W15</f>
        <v>1495</v>
      </c>
      <c r="X15" s="171">
        <f>'C49-52'!X15+'C57-60'!X15</f>
        <v>1493</v>
      </c>
      <c r="Y15" s="118"/>
      <c r="Z15" s="171">
        <f>'C49-52'!Z15+'C57-60'!Z15</f>
        <v>850</v>
      </c>
      <c r="AA15" s="171">
        <f>'C49-52'!AA15+'C57-60'!AA15</f>
        <v>410</v>
      </c>
      <c r="AB15" s="171">
        <f>'C49-52'!AB15+'C57-60'!AB15</f>
        <v>440</v>
      </c>
      <c r="AD15" s="107" t="s">
        <v>79</v>
      </c>
      <c r="AE15" s="102">
        <f>+B15/(B15+B61)*100</f>
        <v>77.340179959485553</v>
      </c>
      <c r="AF15" s="102">
        <f t="shared" ref="AF15:AG30" si="13">+C15/(C15+C61)*100</f>
        <v>74.89365637137044</v>
      </c>
      <c r="AG15" s="102">
        <f t="shared" si="13"/>
        <v>79.88091808316527</v>
      </c>
      <c r="AH15" s="142"/>
      <c r="AI15" s="102">
        <f>+F15/(F15+F61)*100</f>
        <v>63.227848101265828</v>
      </c>
      <c r="AJ15" s="102">
        <f t="shared" ref="AJ15:AJ41" si="14">+G15/(G15+G61)*100</f>
        <v>61.639344262295083</v>
      </c>
      <c r="AK15" s="102">
        <f t="shared" ref="AK15:AK41" si="15">+H15/(H15+H61)*100</f>
        <v>64.913043478260875</v>
      </c>
      <c r="AL15" s="105"/>
      <c r="AM15" s="102">
        <f>+J15/(J15+J61)*100</f>
        <v>70.064608758076091</v>
      </c>
      <c r="AN15" s="102">
        <f t="shared" ref="AN15:AN41" si="16">+K15/(K15+K61)*100</f>
        <v>67.264997638167216</v>
      </c>
      <c r="AO15" s="102">
        <f t="shared" ref="AO15:AO41" si="17">+L15/(L15+L61)*100</f>
        <v>72.938894277400578</v>
      </c>
      <c r="AP15" s="105"/>
      <c r="AQ15" s="102">
        <f>+N15/(N15+N61)*100</f>
        <v>85.763462011310537</v>
      </c>
      <c r="AR15" s="102">
        <f t="shared" ref="AR15:AR41" si="18">+O15/(O15+O61)*100</f>
        <v>82.816229116945109</v>
      </c>
      <c r="AS15" s="102">
        <f t="shared" ref="AS15:AS41" si="19">+P15/(P15+P61)*100</f>
        <v>88.894523326571999</v>
      </c>
      <c r="AT15" s="105"/>
      <c r="AU15" s="102">
        <f>+R15/(R15+R61)*100</f>
        <v>75.651135005973714</v>
      </c>
      <c r="AV15" s="102">
        <f t="shared" ref="AV15:AV41" si="20">+S15/(S15+S61)*100</f>
        <v>72.285174693106697</v>
      </c>
      <c r="AW15" s="102">
        <f t="shared" ref="AW15:AW41" si="21">+T15/(T15+T61)*100</f>
        <v>79.100145137880986</v>
      </c>
      <c r="AX15" s="105"/>
      <c r="AY15" s="102">
        <f>+V15/(V15+V61)*100</f>
        <v>93.345829428303645</v>
      </c>
      <c r="AZ15" s="102">
        <f t="shared" ref="AZ15:AZ41" si="22">+W15/(W15+W61)*100</f>
        <v>91.717791411042953</v>
      </c>
      <c r="BA15" s="102">
        <f t="shared" ref="BA15:BA41" si="23">+X15/(X15+X61)*100</f>
        <v>95.035009548058554</v>
      </c>
      <c r="BB15" s="142"/>
      <c r="BC15" s="102">
        <f>+Z15/(Z15+Z61)*100</f>
        <v>99.415204678362571</v>
      </c>
      <c r="BD15" s="102">
        <f t="shared" ref="BD15:BD41" si="24">+AA15/(AA15+AA61)*100</f>
        <v>99.033816425120762</v>
      </c>
      <c r="BE15" s="102">
        <f t="shared" ref="BE15:BE41" si="25">+AB15/(AB15+AB61)*100</f>
        <v>99.773242630385482</v>
      </c>
    </row>
    <row r="16" spans="1:62" ht="15" customHeight="1" x14ac:dyDescent="0.2">
      <c r="A16" s="107" t="s">
        <v>80</v>
      </c>
      <c r="B16" s="171">
        <f>'C49-52'!B16+'C57-60'!B16</f>
        <v>17356</v>
      </c>
      <c r="C16" s="171">
        <f>'C49-52'!C16+'C57-60'!C16</f>
        <v>8513</v>
      </c>
      <c r="D16" s="171">
        <f>'C49-52'!D16+'C57-60'!D16</f>
        <v>8843</v>
      </c>
      <c r="E16" s="118"/>
      <c r="F16" s="171">
        <f>'C49-52'!F16+'C57-60'!F16</f>
        <v>3404</v>
      </c>
      <c r="G16" s="171">
        <f>'C49-52'!G16+'C57-60'!G16</f>
        <v>1693</v>
      </c>
      <c r="H16" s="171">
        <f>'C49-52'!H16+'C57-60'!H16</f>
        <v>1711</v>
      </c>
      <c r="I16" s="118"/>
      <c r="J16" s="171">
        <f>'C49-52'!J16+'C57-60'!J16</f>
        <v>3313</v>
      </c>
      <c r="K16" s="171">
        <f>'C49-52'!K16+'C57-60'!K16</f>
        <v>1629</v>
      </c>
      <c r="L16" s="171">
        <f>'C49-52'!L16+'C57-60'!L16</f>
        <v>1684</v>
      </c>
      <c r="M16" s="118"/>
      <c r="N16" s="171">
        <f>'C49-52'!N16+'C57-60'!N16</f>
        <v>3250</v>
      </c>
      <c r="O16" s="171">
        <f>'C49-52'!O16+'C57-60'!O16</f>
        <v>1568</v>
      </c>
      <c r="P16" s="171">
        <f>'C49-52'!P16+'C57-60'!P16</f>
        <v>1682</v>
      </c>
      <c r="Q16" s="118"/>
      <c r="R16" s="171">
        <f>'C49-52'!R16+'C57-60'!R16</f>
        <v>3561</v>
      </c>
      <c r="S16" s="171">
        <f>'C49-52'!S16+'C57-60'!S16</f>
        <v>1743</v>
      </c>
      <c r="T16" s="171">
        <f>'C49-52'!T16+'C57-60'!T16</f>
        <v>1818</v>
      </c>
      <c r="U16" s="118"/>
      <c r="V16" s="171">
        <f>'C49-52'!V16+'C57-60'!V16</f>
        <v>3227</v>
      </c>
      <c r="W16" s="171">
        <f>'C49-52'!W16+'C57-60'!W16</f>
        <v>1579</v>
      </c>
      <c r="X16" s="171">
        <f>'C49-52'!X16+'C57-60'!X16</f>
        <v>1648</v>
      </c>
      <c r="Y16" s="118"/>
      <c r="Z16" s="171">
        <f>'C49-52'!Z16+'C57-60'!Z16</f>
        <v>601</v>
      </c>
      <c r="AA16" s="171">
        <f>'C49-52'!AA16+'C57-60'!AA16</f>
        <v>301</v>
      </c>
      <c r="AB16" s="171">
        <f>'C49-52'!AB16+'C57-60'!AB16</f>
        <v>300</v>
      </c>
      <c r="AD16" s="107" t="s">
        <v>80</v>
      </c>
      <c r="AE16" s="102">
        <f t="shared" ref="AE16:AE41" si="26">+B16/(B16+B62)*100</f>
        <v>78.081698758322844</v>
      </c>
      <c r="AF16" s="102">
        <f t="shared" si="13"/>
        <v>75.362960339943342</v>
      </c>
      <c r="AG16" s="102">
        <f t="shared" si="13"/>
        <v>80.890962312477129</v>
      </c>
      <c r="AH16" s="142"/>
      <c r="AI16" s="102">
        <f t="shared" ref="AI16:AI41" si="27">+F16/(F16+F62)*100</f>
        <v>68.394615230058264</v>
      </c>
      <c r="AJ16" s="102">
        <f t="shared" si="14"/>
        <v>66.15865572489254</v>
      </c>
      <c r="AK16" s="102">
        <f t="shared" si="15"/>
        <v>70.760959470636891</v>
      </c>
      <c r="AL16" s="105"/>
      <c r="AM16" s="102">
        <f t="shared" ref="AM16:AM41" si="28">+J16/(J16+J62)*100</f>
        <v>74.870056497175142</v>
      </c>
      <c r="AN16" s="102">
        <f t="shared" si="16"/>
        <v>71.698943661971825</v>
      </c>
      <c r="AO16" s="102">
        <f t="shared" si="17"/>
        <v>78.216442173711101</v>
      </c>
      <c r="AP16" s="105"/>
      <c r="AQ16" s="102">
        <f t="shared" ref="AQ16:AQ41" si="29">+N16/(N16+N62)*100</f>
        <v>77.032472149798522</v>
      </c>
      <c r="AR16" s="102">
        <f t="shared" si="18"/>
        <v>74.702239161505474</v>
      </c>
      <c r="AS16" s="102">
        <f t="shared" si="19"/>
        <v>79.339622641509436</v>
      </c>
      <c r="AT16" s="105"/>
      <c r="AU16" s="102">
        <f t="shared" ref="AU16:AU41" si="30">+R16/(R16+R62)*100</f>
        <v>82.145328719723182</v>
      </c>
      <c r="AV16" s="102">
        <f t="shared" si="20"/>
        <v>78.619756427604869</v>
      </c>
      <c r="AW16" s="102">
        <f t="shared" si="21"/>
        <v>85.835694050991506</v>
      </c>
      <c r="AX16" s="105"/>
      <c r="AY16" s="102">
        <f t="shared" ref="AY16:AY41" si="31">+V16/(V16+V62)*100</f>
        <v>87.905202941977663</v>
      </c>
      <c r="AZ16" s="102">
        <f t="shared" si="22"/>
        <v>85.443722943722946</v>
      </c>
      <c r="BA16" s="102">
        <f t="shared" si="23"/>
        <v>90.400438837081737</v>
      </c>
      <c r="BB16" s="142"/>
      <c r="BC16" s="102">
        <f t="shared" ref="BC16:BC41" si="32">+Z16/(Z16+Z62)*100</f>
        <v>100</v>
      </c>
      <c r="BD16" s="102">
        <f t="shared" si="24"/>
        <v>100</v>
      </c>
      <c r="BE16" s="102">
        <f t="shared" si="25"/>
        <v>100</v>
      </c>
    </row>
    <row r="17" spans="1:57" ht="15" customHeight="1" x14ac:dyDescent="0.2">
      <c r="A17" s="107" t="s">
        <v>81</v>
      </c>
      <c r="B17" s="171">
        <f>'C49-52'!B17+'C57-60'!B17</f>
        <v>13062</v>
      </c>
      <c r="C17" s="171">
        <f>'C49-52'!C17+'C57-60'!C17</f>
        <v>6039</v>
      </c>
      <c r="D17" s="171">
        <f>'C49-52'!D17+'C57-60'!D17</f>
        <v>7023</v>
      </c>
      <c r="E17" s="118"/>
      <c r="F17" s="171">
        <f>'C49-52'!F17+'C57-60'!F17</f>
        <v>2745</v>
      </c>
      <c r="G17" s="171">
        <f>'C49-52'!G17+'C57-60'!G17</f>
        <v>1360</v>
      </c>
      <c r="H17" s="171">
        <f>'C49-52'!H17+'C57-60'!H17</f>
        <v>1385</v>
      </c>
      <c r="I17" s="118"/>
      <c r="J17" s="171">
        <f>'C49-52'!J17+'C57-60'!J17</f>
        <v>2505</v>
      </c>
      <c r="K17" s="171">
        <f>'C49-52'!K17+'C57-60'!K17</f>
        <v>1184</v>
      </c>
      <c r="L17" s="171">
        <f>'C49-52'!L17+'C57-60'!L17</f>
        <v>1321</v>
      </c>
      <c r="M17" s="118"/>
      <c r="N17" s="171">
        <f>'C49-52'!N17+'C57-60'!N17</f>
        <v>2565</v>
      </c>
      <c r="O17" s="171">
        <f>'C49-52'!O17+'C57-60'!O17</f>
        <v>1206</v>
      </c>
      <c r="P17" s="171">
        <f>'C49-52'!P17+'C57-60'!P17</f>
        <v>1359</v>
      </c>
      <c r="Q17" s="118"/>
      <c r="R17" s="171">
        <f>'C49-52'!R17+'C57-60'!R17</f>
        <v>2414</v>
      </c>
      <c r="S17" s="171">
        <f>'C49-52'!S17+'C57-60'!S17</f>
        <v>1100</v>
      </c>
      <c r="T17" s="171">
        <f>'C49-52'!T17+'C57-60'!T17</f>
        <v>1314</v>
      </c>
      <c r="U17" s="118"/>
      <c r="V17" s="171">
        <f>'C49-52'!V17+'C57-60'!V17</f>
        <v>2176</v>
      </c>
      <c r="W17" s="171">
        <f>'C49-52'!W17+'C57-60'!W17</f>
        <v>957</v>
      </c>
      <c r="X17" s="171">
        <f>'C49-52'!X17+'C57-60'!X17</f>
        <v>1219</v>
      </c>
      <c r="Y17" s="118"/>
      <c r="Z17" s="171">
        <f>'C49-52'!Z17+'C57-60'!Z17</f>
        <v>657</v>
      </c>
      <c r="AA17" s="171">
        <f>'C49-52'!AA17+'C57-60'!AA17</f>
        <v>232</v>
      </c>
      <c r="AB17" s="171">
        <f>'C49-52'!AB17+'C57-60'!AB17</f>
        <v>425</v>
      </c>
      <c r="AD17" s="107" t="s">
        <v>81</v>
      </c>
      <c r="AE17" s="102">
        <f t="shared" si="26"/>
        <v>73.283213644524238</v>
      </c>
      <c r="AF17" s="102">
        <f t="shared" si="13"/>
        <v>70.025510204081627</v>
      </c>
      <c r="AG17" s="102">
        <f t="shared" si="13"/>
        <v>76.336956521739125</v>
      </c>
      <c r="AH17" s="142"/>
      <c r="AI17" s="102">
        <f t="shared" si="27"/>
        <v>64.985795454545453</v>
      </c>
      <c r="AJ17" s="102">
        <f t="shared" si="14"/>
        <v>62.128825947921428</v>
      </c>
      <c r="AK17" s="102">
        <f t="shared" si="15"/>
        <v>68.058968058968063</v>
      </c>
      <c r="AL17" s="105"/>
      <c r="AM17" s="102">
        <f t="shared" si="28"/>
        <v>68.630136986301366</v>
      </c>
      <c r="AN17" s="102">
        <f t="shared" si="16"/>
        <v>66.479505895564301</v>
      </c>
      <c r="AO17" s="102">
        <f t="shared" si="17"/>
        <v>70.679507758159446</v>
      </c>
      <c r="AP17" s="105"/>
      <c r="AQ17" s="102">
        <f t="shared" si="29"/>
        <v>74.607329842931932</v>
      </c>
      <c r="AR17" s="102">
        <f t="shared" si="18"/>
        <v>72.215568862275447</v>
      </c>
      <c r="AS17" s="102">
        <f t="shared" si="19"/>
        <v>76.866515837104075</v>
      </c>
      <c r="AT17" s="105"/>
      <c r="AU17" s="102">
        <f t="shared" si="30"/>
        <v>71.104565537555231</v>
      </c>
      <c r="AV17" s="102">
        <f t="shared" si="20"/>
        <v>67.196090409285276</v>
      </c>
      <c r="AW17" s="102">
        <f t="shared" si="21"/>
        <v>74.744027303754265</v>
      </c>
      <c r="AX17" s="105"/>
      <c r="AY17" s="102">
        <f t="shared" si="31"/>
        <v>88.455284552845526</v>
      </c>
      <c r="AZ17" s="102">
        <f t="shared" si="22"/>
        <v>85.829596412556057</v>
      </c>
      <c r="BA17" s="102">
        <f t="shared" si="23"/>
        <v>90.631970260223056</v>
      </c>
      <c r="BB17" s="142"/>
      <c r="BC17" s="102">
        <f t="shared" si="32"/>
        <v>100</v>
      </c>
      <c r="BD17" s="102">
        <f t="shared" si="24"/>
        <v>100</v>
      </c>
      <c r="BE17" s="102">
        <f t="shared" si="25"/>
        <v>100</v>
      </c>
    </row>
    <row r="18" spans="1:57" ht="15" customHeight="1" x14ac:dyDescent="0.2">
      <c r="A18" s="107" t="s">
        <v>82</v>
      </c>
      <c r="B18" s="171">
        <f>'C49-52'!B18+'C57-60'!B18</f>
        <v>16321</v>
      </c>
      <c r="C18" s="171">
        <f>'C49-52'!C18+'C57-60'!C18</f>
        <v>7627</v>
      </c>
      <c r="D18" s="171">
        <f>'C49-52'!D18+'C57-60'!D18</f>
        <v>8694</v>
      </c>
      <c r="E18" s="118"/>
      <c r="F18" s="171">
        <f>'C49-52'!F18+'C57-60'!F18</f>
        <v>2853</v>
      </c>
      <c r="G18" s="171">
        <f>'C49-52'!G18+'C57-60'!G18</f>
        <v>1404</v>
      </c>
      <c r="H18" s="171">
        <f>'C49-52'!H18+'C57-60'!H18</f>
        <v>1449</v>
      </c>
      <c r="I18" s="118"/>
      <c r="J18" s="171">
        <f>'C49-52'!J18+'C57-60'!J18</f>
        <v>2787</v>
      </c>
      <c r="K18" s="171">
        <f>'C49-52'!K18+'C57-60'!K18</f>
        <v>1354</v>
      </c>
      <c r="L18" s="171">
        <f>'C49-52'!L18+'C57-60'!L18</f>
        <v>1433</v>
      </c>
      <c r="M18" s="118"/>
      <c r="N18" s="171">
        <f>'C49-52'!N18+'C57-60'!N18</f>
        <v>3198</v>
      </c>
      <c r="O18" s="171">
        <f>'C49-52'!O18+'C57-60'!O18</f>
        <v>1500</v>
      </c>
      <c r="P18" s="171">
        <f>'C49-52'!P18+'C57-60'!P18</f>
        <v>1698</v>
      </c>
      <c r="Q18" s="118"/>
      <c r="R18" s="171">
        <f>'C49-52'!R18+'C57-60'!R18</f>
        <v>2946</v>
      </c>
      <c r="S18" s="171">
        <f>'C49-52'!S18+'C57-60'!S18</f>
        <v>1318</v>
      </c>
      <c r="T18" s="171">
        <f>'C49-52'!T18+'C57-60'!T18</f>
        <v>1628</v>
      </c>
      <c r="U18" s="118"/>
      <c r="V18" s="171">
        <f>'C49-52'!V18+'C57-60'!V18</f>
        <v>2956</v>
      </c>
      <c r="W18" s="171">
        <f>'C49-52'!W18+'C57-60'!W18</f>
        <v>1330</v>
      </c>
      <c r="X18" s="171">
        <f>'C49-52'!X18+'C57-60'!X18</f>
        <v>1626</v>
      </c>
      <c r="Y18" s="118"/>
      <c r="Z18" s="171">
        <f>'C49-52'!Z18+'C57-60'!Z18</f>
        <v>1581</v>
      </c>
      <c r="AA18" s="171">
        <f>'C49-52'!AA18+'C57-60'!AA18</f>
        <v>721</v>
      </c>
      <c r="AB18" s="171">
        <f>'C49-52'!AB18+'C57-60'!AB18</f>
        <v>860</v>
      </c>
      <c r="AD18" s="107" t="s">
        <v>82</v>
      </c>
      <c r="AE18" s="102">
        <f t="shared" si="26"/>
        <v>71.248963199022128</v>
      </c>
      <c r="AF18" s="102">
        <f t="shared" si="13"/>
        <v>67.293100405858468</v>
      </c>
      <c r="AG18" s="102">
        <f t="shared" si="13"/>
        <v>75.123131426596387</v>
      </c>
      <c r="AH18" s="142"/>
      <c r="AI18" s="102">
        <f t="shared" si="27"/>
        <v>56.946107784431135</v>
      </c>
      <c r="AJ18" s="102">
        <f t="shared" si="14"/>
        <v>54.972592012529361</v>
      </c>
      <c r="AK18" s="102">
        <f t="shared" si="15"/>
        <v>58.998371335504885</v>
      </c>
      <c r="AL18" s="105"/>
      <c r="AM18" s="102">
        <f t="shared" si="28"/>
        <v>64.48403516890329</v>
      </c>
      <c r="AN18" s="102">
        <f t="shared" si="16"/>
        <v>61.294703485740158</v>
      </c>
      <c r="AO18" s="102">
        <f t="shared" si="17"/>
        <v>67.818267865593938</v>
      </c>
      <c r="AP18" s="105"/>
      <c r="AQ18" s="102">
        <f t="shared" si="29"/>
        <v>74.406700791065617</v>
      </c>
      <c r="AR18" s="102">
        <f t="shared" si="18"/>
        <v>70.455612963832777</v>
      </c>
      <c r="AS18" s="102">
        <f t="shared" si="19"/>
        <v>78.284923928077461</v>
      </c>
      <c r="AT18" s="105"/>
      <c r="AU18" s="102">
        <f t="shared" si="30"/>
        <v>68.896164639850326</v>
      </c>
      <c r="AV18" s="102">
        <f t="shared" si="20"/>
        <v>63.092388702728577</v>
      </c>
      <c r="AW18" s="102">
        <f t="shared" si="21"/>
        <v>74.439871970736178</v>
      </c>
      <c r="AX18" s="105"/>
      <c r="AY18" s="102">
        <f t="shared" si="31"/>
        <v>87.249114521841804</v>
      </c>
      <c r="AZ18" s="102">
        <f t="shared" si="22"/>
        <v>82.814445828144457</v>
      </c>
      <c r="BA18" s="102">
        <f t="shared" si="23"/>
        <v>91.245791245791239</v>
      </c>
      <c r="BB18" s="142"/>
      <c r="BC18" s="102">
        <f t="shared" si="32"/>
        <v>98.016119032858029</v>
      </c>
      <c r="BD18" s="102">
        <f t="shared" si="24"/>
        <v>96.519410977242302</v>
      </c>
      <c r="BE18" s="102">
        <f t="shared" si="25"/>
        <v>99.307159353348723</v>
      </c>
    </row>
    <row r="19" spans="1:57" ht="15" customHeight="1" x14ac:dyDescent="0.2">
      <c r="A19" s="107" t="s">
        <v>83</v>
      </c>
      <c r="B19" s="171">
        <f>'C49-52'!B19+'C57-60'!B19</f>
        <v>4687</v>
      </c>
      <c r="C19" s="171">
        <f>'C49-52'!C19+'C57-60'!C19</f>
        <v>2405</v>
      </c>
      <c r="D19" s="171">
        <f>'C49-52'!D19+'C57-60'!D19</f>
        <v>2282</v>
      </c>
      <c r="E19" s="118"/>
      <c r="F19" s="171">
        <f>'C49-52'!F19+'C57-60'!F19</f>
        <v>866</v>
      </c>
      <c r="G19" s="171">
        <f>'C49-52'!G19+'C57-60'!G19</f>
        <v>444</v>
      </c>
      <c r="H19" s="171">
        <f>'C49-52'!H19+'C57-60'!H19</f>
        <v>422</v>
      </c>
      <c r="I19" s="118"/>
      <c r="J19" s="171">
        <f>'C49-52'!J19+'C57-60'!J19</f>
        <v>883</v>
      </c>
      <c r="K19" s="171">
        <f>'C49-52'!K19+'C57-60'!K19</f>
        <v>456</v>
      </c>
      <c r="L19" s="171">
        <f>'C49-52'!L19+'C57-60'!L19</f>
        <v>427</v>
      </c>
      <c r="M19" s="118"/>
      <c r="N19" s="171">
        <f>'C49-52'!N19+'C57-60'!N19</f>
        <v>905</v>
      </c>
      <c r="O19" s="171">
        <f>'C49-52'!O19+'C57-60'!O19</f>
        <v>466</v>
      </c>
      <c r="P19" s="171">
        <f>'C49-52'!P19+'C57-60'!P19</f>
        <v>439</v>
      </c>
      <c r="Q19" s="118"/>
      <c r="R19" s="171">
        <f>'C49-52'!R19+'C57-60'!R19</f>
        <v>848</v>
      </c>
      <c r="S19" s="171">
        <f>'C49-52'!S19+'C57-60'!S19</f>
        <v>437</v>
      </c>
      <c r="T19" s="171">
        <f>'C49-52'!T19+'C57-60'!T19</f>
        <v>411</v>
      </c>
      <c r="U19" s="118"/>
      <c r="V19" s="171">
        <f>'C49-52'!V19+'C57-60'!V19</f>
        <v>838</v>
      </c>
      <c r="W19" s="171">
        <f>'C49-52'!W19+'C57-60'!W19</f>
        <v>423</v>
      </c>
      <c r="X19" s="171">
        <f>'C49-52'!X19+'C57-60'!X19</f>
        <v>415</v>
      </c>
      <c r="Y19" s="118"/>
      <c r="Z19" s="171">
        <f>'C49-52'!Z19+'C57-60'!Z19</f>
        <v>347</v>
      </c>
      <c r="AA19" s="171">
        <f>'C49-52'!AA19+'C57-60'!AA19</f>
        <v>179</v>
      </c>
      <c r="AB19" s="171">
        <f>'C49-52'!AB19+'C57-60'!AB19</f>
        <v>168</v>
      </c>
      <c r="AD19" s="107" t="s">
        <v>83</v>
      </c>
      <c r="AE19" s="102">
        <f t="shared" si="26"/>
        <v>89.055671670150105</v>
      </c>
      <c r="AF19" s="102">
        <f t="shared" si="13"/>
        <v>87.011577424023159</v>
      </c>
      <c r="AG19" s="102">
        <f t="shared" si="13"/>
        <v>91.31652661064426</v>
      </c>
      <c r="AH19" s="142"/>
      <c r="AI19" s="102">
        <f t="shared" si="27"/>
        <v>83.429672447013488</v>
      </c>
      <c r="AJ19" s="102">
        <f t="shared" si="14"/>
        <v>81.021897810218974</v>
      </c>
      <c r="AK19" s="102">
        <f t="shared" si="15"/>
        <v>86.122448979591837</v>
      </c>
      <c r="AL19" s="105"/>
      <c r="AM19" s="102">
        <f t="shared" si="28"/>
        <v>86.738703339882122</v>
      </c>
      <c r="AN19" s="102">
        <f t="shared" si="16"/>
        <v>86.36363636363636</v>
      </c>
      <c r="AO19" s="102">
        <f t="shared" si="17"/>
        <v>87.142857142857139</v>
      </c>
      <c r="AP19" s="105"/>
      <c r="AQ19" s="102">
        <f t="shared" si="29"/>
        <v>90.5</v>
      </c>
      <c r="AR19" s="102">
        <f t="shared" si="18"/>
        <v>87.924528301886795</v>
      </c>
      <c r="AS19" s="102">
        <f t="shared" si="19"/>
        <v>93.40425531914893</v>
      </c>
      <c r="AT19" s="105"/>
      <c r="AU19" s="102">
        <f t="shared" si="30"/>
        <v>89.830508474576277</v>
      </c>
      <c r="AV19" s="102">
        <f t="shared" si="20"/>
        <v>87.4</v>
      </c>
      <c r="AW19" s="102">
        <f t="shared" si="21"/>
        <v>92.567567567567565</v>
      </c>
      <c r="AX19" s="105"/>
      <c r="AY19" s="102">
        <f t="shared" si="31"/>
        <v>91.484716157205241</v>
      </c>
      <c r="AZ19" s="102">
        <f t="shared" si="22"/>
        <v>88.308977035490614</v>
      </c>
      <c r="BA19" s="102">
        <f t="shared" si="23"/>
        <v>94.965675057208244</v>
      </c>
      <c r="BB19" s="142"/>
      <c r="BC19" s="102">
        <f t="shared" si="32"/>
        <v>100</v>
      </c>
      <c r="BD19" s="102">
        <f t="shared" si="24"/>
        <v>100</v>
      </c>
      <c r="BE19" s="102">
        <f t="shared" si="25"/>
        <v>100</v>
      </c>
    </row>
    <row r="20" spans="1:57" ht="15" customHeight="1" x14ac:dyDescent="0.2">
      <c r="A20" s="107" t="s">
        <v>84</v>
      </c>
      <c r="B20" s="171">
        <f>'C49-52'!B20+'C57-60'!B20</f>
        <v>9494</v>
      </c>
      <c r="C20" s="171">
        <f>'C49-52'!C20+'C57-60'!C20</f>
        <v>4645</v>
      </c>
      <c r="D20" s="171">
        <f>'C49-52'!D20+'C57-60'!D20</f>
        <v>4849</v>
      </c>
      <c r="E20" s="118"/>
      <c r="F20" s="171">
        <f>'C49-52'!F20+'C57-60'!F20</f>
        <v>2039</v>
      </c>
      <c r="G20" s="171">
        <f>'C49-52'!G20+'C57-60'!G20</f>
        <v>1024</v>
      </c>
      <c r="H20" s="171">
        <f>'C49-52'!H20+'C57-60'!H20</f>
        <v>1015</v>
      </c>
      <c r="I20" s="118"/>
      <c r="J20" s="171">
        <f>'C49-52'!J20+'C57-60'!J20</f>
        <v>1892</v>
      </c>
      <c r="K20" s="171">
        <f>'C49-52'!K20+'C57-60'!K20</f>
        <v>915</v>
      </c>
      <c r="L20" s="171">
        <f>'C49-52'!L20+'C57-60'!L20</f>
        <v>977</v>
      </c>
      <c r="M20" s="118"/>
      <c r="N20" s="171">
        <f>'C49-52'!N20+'C57-60'!N20</f>
        <v>1797</v>
      </c>
      <c r="O20" s="171">
        <f>'C49-52'!O20+'C57-60'!O20</f>
        <v>864</v>
      </c>
      <c r="P20" s="171">
        <f>'C49-52'!P20+'C57-60'!P20</f>
        <v>933</v>
      </c>
      <c r="Q20" s="118"/>
      <c r="R20" s="171">
        <f>'C49-52'!R20+'C57-60'!R20</f>
        <v>1796</v>
      </c>
      <c r="S20" s="171">
        <f>'C49-52'!S20+'C57-60'!S20</f>
        <v>871</v>
      </c>
      <c r="T20" s="171">
        <f>'C49-52'!T20+'C57-60'!T20</f>
        <v>925</v>
      </c>
      <c r="U20" s="118"/>
      <c r="V20" s="171">
        <f>'C49-52'!V20+'C57-60'!V20</f>
        <v>1543</v>
      </c>
      <c r="W20" s="171">
        <f>'C49-52'!W20+'C57-60'!W20</f>
        <v>765</v>
      </c>
      <c r="X20" s="171">
        <f>'C49-52'!X20+'C57-60'!X20</f>
        <v>778</v>
      </c>
      <c r="Y20" s="118"/>
      <c r="Z20" s="171">
        <f>'C49-52'!Z20+'C57-60'!Z20</f>
        <v>427</v>
      </c>
      <c r="AA20" s="171">
        <f>'C49-52'!AA20+'C57-60'!AA20</f>
        <v>206</v>
      </c>
      <c r="AB20" s="171">
        <f>'C49-52'!AB20+'C57-60'!AB20</f>
        <v>221</v>
      </c>
      <c r="AD20" s="107" t="s">
        <v>84</v>
      </c>
      <c r="AE20" s="102">
        <f t="shared" si="26"/>
        <v>84.866362742468937</v>
      </c>
      <c r="AF20" s="102">
        <f t="shared" si="13"/>
        <v>81.491228070175438</v>
      </c>
      <c r="AG20" s="102">
        <f t="shared" si="13"/>
        <v>88.372516858028078</v>
      </c>
      <c r="AH20" s="142"/>
      <c r="AI20" s="102">
        <f t="shared" si="27"/>
        <v>80.086410054988221</v>
      </c>
      <c r="AJ20" s="102">
        <f t="shared" si="14"/>
        <v>77.693474962063732</v>
      </c>
      <c r="AK20" s="102">
        <f t="shared" si="15"/>
        <v>82.654723127035837</v>
      </c>
      <c r="AL20" s="105"/>
      <c r="AM20" s="102">
        <f t="shared" si="28"/>
        <v>82.225119513255109</v>
      </c>
      <c r="AN20" s="102">
        <f t="shared" si="16"/>
        <v>79.358196010407639</v>
      </c>
      <c r="AO20" s="102">
        <f t="shared" si="17"/>
        <v>85.104529616724733</v>
      </c>
      <c r="AP20" s="105"/>
      <c r="AQ20" s="102">
        <f t="shared" si="29"/>
        <v>84.524929444967086</v>
      </c>
      <c r="AR20" s="102">
        <f t="shared" si="18"/>
        <v>80.14842300556586</v>
      </c>
      <c r="AS20" s="102">
        <f t="shared" si="19"/>
        <v>89.026717557251914</v>
      </c>
      <c r="AT20" s="105"/>
      <c r="AU20" s="102">
        <f t="shared" si="30"/>
        <v>84.161199625117149</v>
      </c>
      <c r="AV20" s="102">
        <f t="shared" si="20"/>
        <v>79.253867151956328</v>
      </c>
      <c r="AW20" s="102">
        <f t="shared" si="21"/>
        <v>89.371980676328505</v>
      </c>
      <c r="AX20" s="105"/>
      <c r="AY20" s="102">
        <f t="shared" si="31"/>
        <v>93.515151515151516</v>
      </c>
      <c r="AZ20" s="102">
        <f t="shared" si="22"/>
        <v>90.639810426540279</v>
      </c>
      <c r="BA20" s="102">
        <f t="shared" si="23"/>
        <v>96.526054590570723</v>
      </c>
      <c r="BB20" s="142"/>
      <c r="BC20" s="102">
        <f t="shared" si="32"/>
        <v>99.302325581395351</v>
      </c>
      <c r="BD20" s="102">
        <f t="shared" si="24"/>
        <v>99.038461538461547</v>
      </c>
      <c r="BE20" s="102">
        <f t="shared" si="25"/>
        <v>99.549549549549553</v>
      </c>
    </row>
    <row r="21" spans="1:57" ht="15" customHeight="1" x14ac:dyDescent="0.2">
      <c r="A21" s="107" t="s">
        <v>85</v>
      </c>
      <c r="B21" s="171">
        <f>'C49-52'!B21+'C57-60'!B21</f>
        <v>2112</v>
      </c>
      <c r="C21" s="171">
        <f>'C49-52'!C21+'C57-60'!C21</f>
        <v>989</v>
      </c>
      <c r="D21" s="171">
        <f>'C49-52'!D21+'C57-60'!D21</f>
        <v>1123</v>
      </c>
      <c r="E21" s="118"/>
      <c r="F21" s="171">
        <f>'C49-52'!F21+'C57-60'!F21</f>
        <v>355</v>
      </c>
      <c r="G21" s="171">
        <f>'C49-52'!G21+'C57-60'!G21</f>
        <v>202</v>
      </c>
      <c r="H21" s="171">
        <f>'C49-52'!H21+'C57-60'!H21</f>
        <v>153</v>
      </c>
      <c r="I21" s="118"/>
      <c r="J21" s="171">
        <f>'C49-52'!J21+'C57-60'!J21</f>
        <v>358</v>
      </c>
      <c r="K21" s="171">
        <f>'C49-52'!K21+'C57-60'!K21</f>
        <v>150</v>
      </c>
      <c r="L21" s="171">
        <f>'C49-52'!L21+'C57-60'!L21</f>
        <v>208</v>
      </c>
      <c r="M21" s="118"/>
      <c r="N21" s="171">
        <f>'C49-52'!N21+'C57-60'!N21</f>
        <v>430</v>
      </c>
      <c r="O21" s="171">
        <f>'C49-52'!O21+'C57-60'!O21</f>
        <v>189</v>
      </c>
      <c r="P21" s="171">
        <f>'C49-52'!P21+'C57-60'!P21</f>
        <v>241</v>
      </c>
      <c r="Q21" s="118"/>
      <c r="R21" s="171">
        <f>'C49-52'!R21+'C57-60'!R21</f>
        <v>417</v>
      </c>
      <c r="S21" s="171">
        <f>'C49-52'!S21+'C57-60'!S21</f>
        <v>174</v>
      </c>
      <c r="T21" s="171">
        <f>'C49-52'!T21+'C57-60'!T21</f>
        <v>243</v>
      </c>
      <c r="U21" s="118"/>
      <c r="V21" s="171">
        <f>'C49-52'!V21+'C57-60'!V21</f>
        <v>385</v>
      </c>
      <c r="W21" s="171">
        <f>'C49-52'!W21+'C57-60'!W21</f>
        <v>180</v>
      </c>
      <c r="X21" s="171">
        <f>'C49-52'!X21+'C57-60'!X21</f>
        <v>205</v>
      </c>
      <c r="Y21" s="118"/>
      <c r="Z21" s="171">
        <f>'C49-52'!Z21+'C57-60'!Z21</f>
        <v>167</v>
      </c>
      <c r="AA21" s="171">
        <f>'C49-52'!AA21+'C57-60'!AA21</f>
        <v>94</v>
      </c>
      <c r="AB21" s="171">
        <f>'C49-52'!AB21+'C57-60'!AB21</f>
        <v>73</v>
      </c>
      <c r="AD21" s="107" t="s">
        <v>85</v>
      </c>
      <c r="AE21" s="102">
        <f t="shared" si="26"/>
        <v>80.060652009097794</v>
      </c>
      <c r="AF21" s="102">
        <f t="shared" si="13"/>
        <v>74.52901281085154</v>
      </c>
      <c r="AG21" s="102">
        <f t="shared" si="13"/>
        <v>85.659801678108323</v>
      </c>
      <c r="AH21" s="142"/>
      <c r="AI21" s="102">
        <f t="shared" si="27"/>
        <v>70.019723865877708</v>
      </c>
      <c r="AJ21" s="102">
        <f t="shared" si="14"/>
        <v>69.415807560137452</v>
      </c>
      <c r="AK21" s="102">
        <f t="shared" si="15"/>
        <v>70.833333333333343</v>
      </c>
      <c r="AL21" s="105"/>
      <c r="AM21" s="102">
        <f t="shared" si="28"/>
        <v>67.293233082706777</v>
      </c>
      <c r="AN21" s="102">
        <f t="shared" si="16"/>
        <v>56.81818181818182</v>
      </c>
      <c r="AO21" s="102">
        <f t="shared" si="17"/>
        <v>77.611940298507463</v>
      </c>
      <c r="AP21" s="105"/>
      <c r="AQ21" s="102">
        <f t="shared" si="29"/>
        <v>86.693548387096769</v>
      </c>
      <c r="AR21" s="102">
        <f t="shared" si="18"/>
        <v>80.769230769230774</v>
      </c>
      <c r="AS21" s="102">
        <f t="shared" si="19"/>
        <v>91.984732824427482</v>
      </c>
      <c r="AT21" s="105"/>
      <c r="AU21" s="102">
        <f t="shared" si="30"/>
        <v>78.977272727272734</v>
      </c>
      <c r="AV21" s="102">
        <f t="shared" si="20"/>
        <v>70.161290322580655</v>
      </c>
      <c r="AW21" s="102">
        <f t="shared" si="21"/>
        <v>86.785714285714292</v>
      </c>
      <c r="AX21" s="105"/>
      <c r="AY21" s="102">
        <f t="shared" si="31"/>
        <v>94.827586206896555</v>
      </c>
      <c r="AZ21" s="102">
        <f t="shared" si="22"/>
        <v>92.307692307692307</v>
      </c>
      <c r="BA21" s="102">
        <f t="shared" si="23"/>
        <v>97.156398104265406</v>
      </c>
      <c r="BB21" s="142"/>
      <c r="BC21" s="102">
        <f t="shared" si="32"/>
        <v>98.816568047337284</v>
      </c>
      <c r="BD21" s="102">
        <f t="shared" si="24"/>
        <v>98.94736842105263</v>
      </c>
      <c r="BE21" s="102">
        <f t="shared" si="25"/>
        <v>98.648648648648646</v>
      </c>
    </row>
    <row r="22" spans="1:57" ht="15" customHeight="1" x14ac:dyDescent="0.2">
      <c r="A22" s="107" t="s">
        <v>86</v>
      </c>
      <c r="B22" s="171">
        <f>'C49-52'!B22+'C57-60'!B22</f>
        <v>24908</v>
      </c>
      <c r="C22" s="171">
        <f>'C49-52'!C22+'C57-60'!C22</f>
        <v>12032</v>
      </c>
      <c r="D22" s="171">
        <f>'C49-52'!D22+'C57-60'!D22</f>
        <v>12876</v>
      </c>
      <c r="E22" s="118"/>
      <c r="F22" s="171">
        <f>'C49-52'!F22+'C57-60'!F22</f>
        <v>4881</v>
      </c>
      <c r="G22" s="171">
        <f>'C49-52'!G22+'C57-60'!G22</f>
        <v>2416</v>
      </c>
      <c r="H22" s="171">
        <f>'C49-52'!H22+'C57-60'!H22</f>
        <v>2465</v>
      </c>
      <c r="I22" s="118"/>
      <c r="J22" s="171">
        <f>'C49-52'!J22+'C57-60'!J22</f>
        <v>4902</v>
      </c>
      <c r="K22" s="171">
        <f>'C49-52'!K22+'C57-60'!K22</f>
        <v>2367</v>
      </c>
      <c r="L22" s="171">
        <f>'C49-52'!L22+'C57-60'!L22</f>
        <v>2535</v>
      </c>
      <c r="M22" s="118"/>
      <c r="N22" s="171">
        <f>'C49-52'!N22+'C57-60'!N22</f>
        <v>4834</v>
      </c>
      <c r="O22" s="171">
        <f>'C49-52'!O22+'C57-60'!O22</f>
        <v>2311</v>
      </c>
      <c r="P22" s="171">
        <f>'C49-52'!P22+'C57-60'!P22</f>
        <v>2523</v>
      </c>
      <c r="Q22" s="118"/>
      <c r="R22" s="171">
        <f>'C49-52'!R22+'C57-60'!R22</f>
        <v>4650</v>
      </c>
      <c r="S22" s="171">
        <f>'C49-52'!S22+'C57-60'!S22</f>
        <v>2205</v>
      </c>
      <c r="T22" s="171">
        <f>'C49-52'!T22+'C57-60'!T22</f>
        <v>2445</v>
      </c>
      <c r="U22" s="118"/>
      <c r="V22" s="171">
        <f>'C49-52'!V22+'C57-60'!V22</f>
        <v>4429</v>
      </c>
      <c r="W22" s="171">
        <f>'C49-52'!W22+'C57-60'!W22</f>
        <v>2131</v>
      </c>
      <c r="X22" s="171">
        <f>'C49-52'!X22+'C57-60'!X22</f>
        <v>2298</v>
      </c>
      <c r="Y22" s="118"/>
      <c r="Z22" s="171">
        <f>'C49-52'!Z22+'C57-60'!Z22</f>
        <v>1212</v>
      </c>
      <c r="AA22" s="171">
        <f>'C49-52'!AA22+'C57-60'!AA22</f>
        <v>602</v>
      </c>
      <c r="AB22" s="171">
        <f>'C49-52'!AB22+'C57-60'!AB22</f>
        <v>610</v>
      </c>
      <c r="AD22" s="107" t="s">
        <v>86</v>
      </c>
      <c r="AE22" s="102">
        <f t="shared" si="26"/>
        <v>80.195756463504935</v>
      </c>
      <c r="AF22" s="102">
        <f t="shared" si="13"/>
        <v>76.641824320020376</v>
      </c>
      <c r="AG22" s="102">
        <f t="shared" si="13"/>
        <v>83.828125</v>
      </c>
      <c r="AH22" s="142"/>
      <c r="AI22" s="102">
        <f t="shared" si="27"/>
        <v>69.293015332197612</v>
      </c>
      <c r="AJ22" s="102">
        <f t="shared" si="14"/>
        <v>66.282578875171467</v>
      </c>
      <c r="AK22" s="102">
        <f t="shared" si="15"/>
        <v>72.521329802883201</v>
      </c>
      <c r="AL22" s="105"/>
      <c r="AM22" s="102">
        <f t="shared" si="28"/>
        <v>75.54322699953768</v>
      </c>
      <c r="AN22" s="102">
        <f t="shared" si="16"/>
        <v>71.510574018126889</v>
      </c>
      <c r="AO22" s="102">
        <f t="shared" si="17"/>
        <v>79.742057250707759</v>
      </c>
      <c r="AP22" s="105"/>
      <c r="AQ22" s="102">
        <f t="shared" si="29"/>
        <v>81.835110885390222</v>
      </c>
      <c r="AR22" s="102">
        <f t="shared" si="18"/>
        <v>77.394507702612188</v>
      </c>
      <c r="AS22" s="102">
        <f t="shared" si="19"/>
        <v>86.374529270797666</v>
      </c>
      <c r="AT22" s="105"/>
      <c r="AU22" s="102">
        <f t="shared" si="30"/>
        <v>81.866197183098592</v>
      </c>
      <c r="AV22" s="102">
        <f t="shared" si="20"/>
        <v>78.080736543909353</v>
      </c>
      <c r="AW22" s="102">
        <f t="shared" si="21"/>
        <v>85.609243697478988</v>
      </c>
      <c r="AX22" s="105"/>
      <c r="AY22" s="102">
        <f t="shared" si="31"/>
        <v>93.715615742699953</v>
      </c>
      <c r="AZ22" s="102">
        <f t="shared" si="22"/>
        <v>91.419991419991419</v>
      </c>
      <c r="BA22" s="102">
        <f t="shared" si="23"/>
        <v>95.949895615866382</v>
      </c>
      <c r="BB22" s="142"/>
      <c r="BC22" s="102">
        <f t="shared" si="32"/>
        <v>99.917559769167354</v>
      </c>
      <c r="BD22" s="102">
        <f t="shared" si="24"/>
        <v>99.834162520729691</v>
      </c>
      <c r="BE22" s="102">
        <f t="shared" si="25"/>
        <v>100</v>
      </c>
    </row>
    <row r="23" spans="1:57" ht="15" customHeight="1" x14ac:dyDescent="0.2">
      <c r="A23" s="107" t="s">
        <v>87</v>
      </c>
      <c r="B23" s="171">
        <f>'C49-52'!B23+'C57-60'!B23</f>
        <v>11115</v>
      </c>
      <c r="C23" s="171">
        <f>'C49-52'!C23+'C57-60'!C23</f>
        <v>5382</v>
      </c>
      <c r="D23" s="171">
        <f>'C49-52'!D23+'C57-60'!D23</f>
        <v>5733</v>
      </c>
      <c r="E23" s="118"/>
      <c r="F23" s="171">
        <f>'C49-52'!F23+'C57-60'!F23</f>
        <v>2224</v>
      </c>
      <c r="G23" s="171">
        <f>'C49-52'!G23+'C57-60'!G23</f>
        <v>1143</v>
      </c>
      <c r="H23" s="171">
        <f>'C49-52'!H23+'C57-60'!H23</f>
        <v>1081</v>
      </c>
      <c r="I23" s="118"/>
      <c r="J23" s="171">
        <f>'C49-52'!J23+'C57-60'!J23</f>
        <v>2202</v>
      </c>
      <c r="K23" s="171">
        <f>'C49-52'!K23+'C57-60'!K23</f>
        <v>1069</v>
      </c>
      <c r="L23" s="171">
        <f>'C49-52'!L23+'C57-60'!L23</f>
        <v>1133</v>
      </c>
      <c r="M23" s="118"/>
      <c r="N23" s="171">
        <f>'C49-52'!N23+'C57-60'!N23</f>
        <v>2137</v>
      </c>
      <c r="O23" s="171">
        <f>'C49-52'!O23+'C57-60'!O23</f>
        <v>1023</v>
      </c>
      <c r="P23" s="171">
        <f>'C49-52'!P23+'C57-60'!P23</f>
        <v>1114</v>
      </c>
      <c r="Q23" s="118"/>
      <c r="R23" s="171">
        <f>'C49-52'!R23+'C57-60'!R23</f>
        <v>2176</v>
      </c>
      <c r="S23" s="171">
        <f>'C49-52'!S23+'C57-60'!S23</f>
        <v>987</v>
      </c>
      <c r="T23" s="171">
        <f>'C49-52'!T23+'C57-60'!T23</f>
        <v>1189</v>
      </c>
      <c r="U23" s="118"/>
      <c r="V23" s="171">
        <f>'C49-52'!V23+'C57-60'!V23</f>
        <v>1929</v>
      </c>
      <c r="W23" s="171">
        <f>'C49-52'!W23+'C57-60'!W23</f>
        <v>940</v>
      </c>
      <c r="X23" s="171">
        <f>'C49-52'!X23+'C57-60'!X23</f>
        <v>989</v>
      </c>
      <c r="Y23" s="118"/>
      <c r="Z23" s="171">
        <f>'C49-52'!Z23+'C57-60'!Z23</f>
        <v>447</v>
      </c>
      <c r="AA23" s="171">
        <f>'C49-52'!AA23+'C57-60'!AA23</f>
        <v>220</v>
      </c>
      <c r="AB23" s="171">
        <f>'C49-52'!AB23+'C57-60'!AB23</f>
        <v>227</v>
      </c>
      <c r="AD23" s="107" t="s">
        <v>87</v>
      </c>
      <c r="AE23" s="102">
        <f t="shared" si="26"/>
        <v>81.161007667031754</v>
      </c>
      <c r="AF23" s="102">
        <f t="shared" si="13"/>
        <v>77.528089887640448</v>
      </c>
      <c r="AG23" s="102">
        <f t="shared" si="13"/>
        <v>84.895601954686811</v>
      </c>
      <c r="AH23" s="142"/>
      <c r="AI23" s="102">
        <f t="shared" si="27"/>
        <v>72.490221642764013</v>
      </c>
      <c r="AJ23" s="102">
        <f t="shared" si="14"/>
        <v>71.037911746426346</v>
      </c>
      <c r="AK23" s="102">
        <f t="shared" si="15"/>
        <v>74.091843728581225</v>
      </c>
      <c r="AL23" s="105"/>
      <c r="AM23" s="102">
        <f t="shared" si="28"/>
        <v>77.891758047400074</v>
      </c>
      <c r="AN23" s="102">
        <f t="shared" si="16"/>
        <v>74.287699791521888</v>
      </c>
      <c r="AO23" s="102">
        <f t="shared" si="17"/>
        <v>81.628242074927954</v>
      </c>
      <c r="AP23" s="105"/>
      <c r="AQ23" s="102">
        <f t="shared" si="29"/>
        <v>82.255581216320252</v>
      </c>
      <c r="AR23" s="102">
        <f t="shared" si="18"/>
        <v>77.676537585421414</v>
      </c>
      <c r="AS23" s="102">
        <f t="shared" si="19"/>
        <v>86.963309914129582</v>
      </c>
      <c r="AT23" s="105"/>
      <c r="AU23" s="102">
        <f t="shared" si="30"/>
        <v>85.433843737730669</v>
      </c>
      <c r="AV23" s="102">
        <f t="shared" si="20"/>
        <v>78.520286396181376</v>
      </c>
      <c r="AW23" s="102">
        <f t="shared" si="21"/>
        <v>92.170542635658919</v>
      </c>
      <c r="AX23" s="105"/>
      <c r="AY23" s="102">
        <f t="shared" si="31"/>
        <v>87.364130434782609</v>
      </c>
      <c r="AZ23" s="102">
        <f t="shared" si="22"/>
        <v>85.454545454545453</v>
      </c>
      <c r="BA23" s="102">
        <f t="shared" si="23"/>
        <v>89.259927797833939</v>
      </c>
      <c r="BB23" s="142"/>
      <c r="BC23" s="102">
        <f t="shared" si="32"/>
        <v>100</v>
      </c>
      <c r="BD23" s="102">
        <f t="shared" si="24"/>
        <v>100</v>
      </c>
      <c r="BE23" s="102">
        <f t="shared" si="25"/>
        <v>100</v>
      </c>
    </row>
    <row r="24" spans="1:57" ht="15" customHeight="1" x14ac:dyDescent="0.2">
      <c r="A24" s="107" t="s">
        <v>88</v>
      </c>
      <c r="B24" s="171">
        <f>'C49-52'!B24+'C57-60'!B24</f>
        <v>14968</v>
      </c>
      <c r="C24" s="171">
        <f>'C49-52'!C24+'C57-60'!C24</f>
        <v>7085</v>
      </c>
      <c r="D24" s="171">
        <f>'C49-52'!D24+'C57-60'!D24</f>
        <v>7883</v>
      </c>
      <c r="E24" s="118"/>
      <c r="F24" s="171">
        <f>'C49-52'!F24+'C57-60'!F24</f>
        <v>3268</v>
      </c>
      <c r="G24" s="171">
        <f>'C49-52'!G24+'C57-60'!G24</f>
        <v>1632</v>
      </c>
      <c r="H24" s="171">
        <f>'C49-52'!H24+'C57-60'!H24</f>
        <v>1636</v>
      </c>
      <c r="I24" s="118"/>
      <c r="J24" s="171">
        <f>'C49-52'!J24+'C57-60'!J24</f>
        <v>2854</v>
      </c>
      <c r="K24" s="171">
        <f>'C49-52'!K24+'C57-60'!K24</f>
        <v>1319</v>
      </c>
      <c r="L24" s="171">
        <f>'C49-52'!L24+'C57-60'!L24</f>
        <v>1535</v>
      </c>
      <c r="M24" s="118"/>
      <c r="N24" s="171">
        <f>'C49-52'!N24+'C57-60'!N24</f>
        <v>3080</v>
      </c>
      <c r="O24" s="171">
        <f>'C49-52'!O24+'C57-60'!O24</f>
        <v>1461</v>
      </c>
      <c r="P24" s="171">
        <f>'C49-52'!P24+'C57-60'!P24</f>
        <v>1619</v>
      </c>
      <c r="Q24" s="118"/>
      <c r="R24" s="171">
        <f>'C49-52'!R24+'C57-60'!R24</f>
        <v>2598</v>
      </c>
      <c r="S24" s="171">
        <f>'C49-52'!S24+'C57-60'!S24</f>
        <v>1215</v>
      </c>
      <c r="T24" s="171">
        <f>'C49-52'!T24+'C57-60'!T24</f>
        <v>1383</v>
      </c>
      <c r="U24" s="118"/>
      <c r="V24" s="171">
        <f>'C49-52'!V24+'C57-60'!V24</f>
        <v>2250</v>
      </c>
      <c r="W24" s="171">
        <f>'C49-52'!W24+'C57-60'!W24</f>
        <v>1026</v>
      </c>
      <c r="X24" s="171">
        <f>'C49-52'!X24+'C57-60'!X24</f>
        <v>1224</v>
      </c>
      <c r="Y24" s="118"/>
      <c r="Z24" s="171">
        <f>'C49-52'!Z24+'C57-60'!Z24</f>
        <v>918</v>
      </c>
      <c r="AA24" s="171">
        <f>'C49-52'!AA24+'C57-60'!AA24</f>
        <v>432</v>
      </c>
      <c r="AB24" s="171">
        <f>'C49-52'!AB24+'C57-60'!AB24</f>
        <v>486</v>
      </c>
      <c r="AD24" s="107" t="s">
        <v>88</v>
      </c>
      <c r="AE24" s="102">
        <f t="shared" si="26"/>
        <v>81.747678864008748</v>
      </c>
      <c r="AF24" s="102">
        <f t="shared" si="13"/>
        <v>77.601314348302296</v>
      </c>
      <c r="AG24" s="102">
        <f t="shared" si="13"/>
        <v>85.871459694989099</v>
      </c>
      <c r="AH24" s="142"/>
      <c r="AI24" s="102">
        <f t="shared" si="27"/>
        <v>75.823665893271468</v>
      </c>
      <c r="AJ24" s="102">
        <f t="shared" si="14"/>
        <v>73.052820053715308</v>
      </c>
      <c r="AK24" s="102">
        <f t="shared" si="15"/>
        <v>78.805394990366082</v>
      </c>
      <c r="AL24" s="105"/>
      <c r="AM24" s="102">
        <f t="shared" si="28"/>
        <v>74.927802572853764</v>
      </c>
      <c r="AN24" s="102">
        <f t="shared" si="16"/>
        <v>69.714587737843544</v>
      </c>
      <c r="AO24" s="102">
        <f t="shared" si="17"/>
        <v>80.073030777256122</v>
      </c>
      <c r="AP24" s="105"/>
      <c r="AQ24" s="102">
        <f t="shared" si="29"/>
        <v>87.104072398190041</v>
      </c>
      <c r="AR24" s="102">
        <f t="shared" si="18"/>
        <v>83.772935779816521</v>
      </c>
      <c r="AS24" s="102">
        <f t="shared" si="19"/>
        <v>90.345982142857139</v>
      </c>
      <c r="AT24" s="105"/>
      <c r="AU24" s="102">
        <f t="shared" si="30"/>
        <v>81.544256120527308</v>
      </c>
      <c r="AV24" s="102">
        <f t="shared" si="20"/>
        <v>75.795383655645665</v>
      </c>
      <c r="AW24" s="102">
        <f t="shared" si="21"/>
        <v>87.365761212886923</v>
      </c>
      <c r="AX24" s="105"/>
      <c r="AY24" s="102">
        <f t="shared" si="31"/>
        <v>88.547815820543093</v>
      </c>
      <c r="AZ24" s="102">
        <f t="shared" si="22"/>
        <v>84.444444444444443</v>
      </c>
      <c r="BA24" s="102">
        <f t="shared" si="23"/>
        <v>92.307692307692307</v>
      </c>
      <c r="BB24" s="142"/>
      <c r="BC24" s="102">
        <f t="shared" si="32"/>
        <v>98.922413793103445</v>
      </c>
      <c r="BD24" s="102">
        <f t="shared" si="24"/>
        <v>97.737556561085967</v>
      </c>
      <c r="BE24" s="102">
        <f t="shared" si="25"/>
        <v>100</v>
      </c>
    </row>
    <row r="25" spans="1:57" ht="15" customHeight="1" x14ac:dyDescent="0.2">
      <c r="A25" s="107" t="s">
        <v>89</v>
      </c>
      <c r="B25" s="171">
        <f>'C49-52'!B25+'C57-60'!B25</f>
        <v>4623</v>
      </c>
      <c r="C25" s="171">
        <f>'C49-52'!C25+'C57-60'!C25</f>
        <v>2205</v>
      </c>
      <c r="D25" s="171">
        <f>'C49-52'!D25+'C57-60'!D25</f>
        <v>2418</v>
      </c>
      <c r="E25" s="118"/>
      <c r="F25" s="171">
        <f>'C49-52'!F25+'C57-60'!F25</f>
        <v>1016</v>
      </c>
      <c r="G25" s="171">
        <f>'C49-52'!G25+'C57-60'!G25</f>
        <v>519</v>
      </c>
      <c r="H25" s="171">
        <f>'C49-52'!H25+'C57-60'!H25</f>
        <v>497</v>
      </c>
      <c r="I25" s="118"/>
      <c r="J25" s="171">
        <f>'C49-52'!J25+'C57-60'!J25</f>
        <v>969</v>
      </c>
      <c r="K25" s="171">
        <f>'C49-52'!K25+'C57-60'!K25</f>
        <v>444</v>
      </c>
      <c r="L25" s="171">
        <f>'C49-52'!L25+'C57-60'!L25</f>
        <v>525</v>
      </c>
      <c r="M25" s="118"/>
      <c r="N25" s="171">
        <f>'C49-52'!N25+'C57-60'!N25</f>
        <v>921</v>
      </c>
      <c r="O25" s="171">
        <f>'C49-52'!O25+'C57-60'!O25</f>
        <v>457</v>
      </c>
      <c r="P25" s="171">
        <f>'C49-52'!P25+'C57-60'!P25</f>
        <v>464</v>
      </c>
      <c r="Q25" s="118"/>
      <c r="R25" s="171">
        <f>'C49-52'!R25+'C57-60'!R25</f>
        <v>846</v>
      </c>
      <c r="S25" s="171">
        <f>'C49-52'!S25+'C57-60'!S25</f>
        <v>376</v>
      </c>
      <c r="T25" s="171">
        <f>'C49-52'!T25+'C57-60'!T25</f>
        <v>470</v>
      </c>
      <c r="U25" s="118"/>
      <c r="V25" s="171">
        <f>'C49-52'!V25+'C57-60'!V25</f>
        <v>681</v>
      </c>
      <c r="W25" s="171">
        <f>'C49-52'!W25+'C57-60'!W25</f>
        <v>323</v>
      </c>
      <c r="X25" s="171">
        <f>'C49-52'!X25+'C57-60'!X25</f>
        <v>358</v>
      </c>
      <c r="Y25" s="118"/>
      <c r="Z25" s="171">
        <f>'C49-52'!Z25+'C57-60'!Z25</f>
        <v>190</v>
      </c>
      <c r="AA25" s="171">
        <f>'C49-52'!AA25+'C57-60'!AA25</f>
        <v>86</v>
      </c>
      <c r="AB25" s="171">
        <f>'C49-52'!AB25+'C57-60'!AB25</f>
        <v>104</v>
      </c>
      <c r="AD25" s="107" t="s">
        <v>89</v>
      </c>
      <c r="AE25" s="102">
        <f t="shared" si="26"/>
        <v>85.849582172701957</v>
      </c>
      <c r="AF25" s="102">
        <f t="shared" si="13"/>
        <v>82.925911996991346</v>
      </c>
      <c r="AG25" s="102">
        <f t="shared" si="13"/>
        <v>88.701393983859134</v>
      </c>
      <c r="AH25" s="142"/>
      <c r="AI25" s="102">
        <f t="shared" si="27"/>
        <v>79.189399844115357</v>
      </c>
      <c r="AJ25" s="102">
        <f t="shared" si="14"/>
        <v>78.162650602409627</v>
      </c>
      <c r="AK25" s="102">
        <f t="shared" si="15"/>
        <v>80.290791599353796</v>
      </c>
      <c r="AL25" s="105"/>
      <c r="AM25" s="102">
        <f t="shared" si="28"/>
        <v>82.962328767123282</v>
      </c>
      <c r="AN25" s="102">
        <f t="shared" si="16"/>
        <v>78.584070796460182</v>
      </c>
      <c r="AO25" s="102">
        <f t="shared" si="17"/>
        <v>87.06467661691542</v>
      </c>
      <c r="AP25" s="105"/>
      <c r="AQ25" s="102">
        <f t="shared" si="29"/>
        <v>89.94140625</v>
      </c>
      <c r="AR25" s="102">
        <f t="shared" si="18"/>
        <v>88.053949903660893</v>
      </c>
      <c r="AS25" s="102">
        <f t="shared" si="19"/>
        <v>91.881188118811892</v>
      </c>
      <c r="AT25" s="105"/>
      <c r="AU25" s="102">
        <f t="shared" si="30"/>
        <v>83.762376237623755</v>
      </c>
      <c r="AV25" s="102">
        <f t="shared" si="20"/>
        <v>77.36625514403292</v>
      </c>
      <c r="AW25" s="102">
        <f t="shared" si="21"/>
        <v>89.694656488549612</v>
      </c>
      <c r="AX25" s="105"/>
      <c r="AY25" s="102">
        <f t="shared" si="31"/>
        <v>96.322489391796324</v>
      </c>
      <c r="AZ25" s="102">
        <f t="shared" si="22"/>
        <v>95.280235988200587</v>
      </c>
      <c r="BA25" s="102">
        <f t="shared" si="23"/>
        <v>97.282608695652172</v>
      </c>
      <c r="BB25" s="142"/>
      <c r="BC25" s="102">
        <f t="shared" si="32"/>
        <v>98.445595854922274</v>
      </c>
      <c r="BD25" s="102">
        <f t="shared" si="24"/>
        <v>100</v>
      </c>
      <c r="BE25" s="102">
        <f t="shared" si="25"/>
        <v>97.196261682242991</v>
      </c>
    </row>
    <row r="26" spans="1:57" ht="15" customHeight="1" x14ac:dyDescent="0.2">
      <c r="A26" s="153" t="s">
        <v>90</v>
      </c>
      <c r="B26" s="171">
        <f>'C49-52'!B26+'C57-60'!B26</f>
        <v>22616</v>
      </c>
      <c r="C26" s="171">
        <f>'C49-52'!C26+'C57-60'!C26</f>
        <v>11097</v>
      </c>
      <c r="D26" s="171">
        <f>'C49-52'!D26+'C57-60'!D26</f>
        <v>11519</v>
      </c>
      <c r="E26" s="118"/>
      <c r="F26" s="171">
        <f>'C49-52'!F26+'C57-60'!F26</f>
        <v>4472</v>
      </c>
      <c r="G26" s="171">
        <f>'C49-52'!G26+'C57-60'!G26</f>
        <v>2286</v>
      </c>
      <c r="H26" s="171">
        <f>'C49-52'!H26+'C57-60'!H26</f>
        <v>2186</v>
      </c>
      <c r="I26" s="118"/>
      <c r="J26" s="171">
        <f>'C49-52'!J26+'C57-60'!J26</f>
        <v>4178</v>
      </c>
      <c r="K26" s="171">
        <f>'C49-52'!K26+'C57-60'!K26</f>
        <v>2048</v>
      </c>
      <c r="L26" s="171">
        <f>'C49-52'!L26+'C57-60'!L26</f>
        <v>2130</v>
      </c>
      <c r="M26" s="118"/>
      <c r="N26" s="171">
        <f>'C49-52'!N26+'C57-60'!N26</f>
        <v>4570</v>
      </c>
      <c r="O26" s="171">
        <f>'C49-52'!O26+'C57-60'!O26</f>
        <v>2293</v>
      </c>
      <c r="P26" s="171">
        <f>'C49-52'!P26+'C57-60'!P26</f>
        <v>2277</v>
      </c>
      <c r="Q26" s="118"/>
      <c r="R26" s="171">
        <f>'C49-52'!R26+'C57-60'!R26</f>
        <v>4225</v>
      </c>
      <c r="S26" s="171">
        <f>'C49-52'!S26+'C57-60'!S26</f>
        <v>1987</v>
      </c>
      <c r="T26" s="171">
        <f>'C49-52'!T26+'C57-60'!T26</f>
        <v>2238</v>
      </c>
      <c r="U26" s="118"/>
      <c r="V26" s="171">
        <f>'C49-52'!V26+'C57-60'!V26</f>
        <v>3984</v>
      </c>
      <c r="W26" s="171">
        <f>'C49-52'!W26+'C57-60'!W26</f>
        <v>1916</v>
      </c>
      <c r="X26" s="171">
        <f>'C49-52'!X26+'C57-60'!X26</f>
        <v>2068</v>
      </c>
      <c r="Y26" s="118"/>
      <c r="Z26" s="171">
        <f>'C49-52'!Z26+'C57-60'!Z26</f>
        <v>1187</v>
      </c>
      <c r="AA26" s="171">
        <f>'C49-52'!AA26+'C57-60'!AA26</f>
        <v>567</v>
      </c>
      <c r="AB26" s="171">
        <f>'C49-52'!AB26+'C57-60'!AB26</f>
        <v>620</v>
      </c>
      <c r="AD26" s="153" t="s">
        <v>90</v>
      </c>
      <c r="AE26" s="102">
        <f t="shared" si="26"/>
        <v>80.289690428855437</v>
      </c>
      <c r="AF26" s="102">
        <f t="shared" si="13"/>
        <v>77.228756350476729</v>
      </c>
      <c r="AG26" s="102">
        <f t="shared" si="13"/>
        <v>83.477063555330105</v>
      </c>
      <c r="AH26" s="142"/>
      <c r="AI26" s="102">
        <f t="shared" si="27"/>
        <v>70.770691565121069</v>
      </c>
      <c r="AJ26" s="102">
        <f t="shared" si="14"/>
        <v>68.68990384615384</v>
      </c>
      <c r="AK26" s="102">
        <f t="shared" si="15"/>
        <v>73.085924439986627</v>
      </c>
      <c r="AL26" s="105"/>
      <c r="AM26" s="102">
        <f t="shared" si="28"/>
        <v>74.104292302234825</v>
      </c>
      <c r="AN26" s="102">
        <f t="shared" si="16"/>
        <v>69.897610921501709</v>
      </c>
      <c r="AO26" s="102">
        <f t="shared" si="17"/>
        <v>78.65583456425405</v>
      </c>
      <c r="AP26" s="105"/>
      <c r="AQ26" s="102">
        <f t="shared" si="29"/>
        <v>83.577176298463783</v>
      </c>
      <c r="AR26" s="102">
        <f t="shared" si="18"/>
        <v>81.312056737588662</v>
      </c>
      <c r="AS26" s="102">
        <f t="shared" si="19"/>
        <v>85.989425981873111</v>
      </c>
      <c r="AT26" s="105"/>
      <c r="AU26" s="102">
        <f t="shared" si="30"/>
        <v>79.747074367685926</v>
      </c>
      <c r="AV26" s="102">
        <f t="shared" si="20"/>
        <v>75.293671845395977</v>
      </c>
      <c r="AW26" s="102">
        <f t="shared" si="21"/>
        <v>84.166980067694624</v>
      </c>
      <c r="AX26" s="105"/>
      <c r="AY26" s="102">
        <f t="shared" si="31"/>
        <v>94.251242015613911</v>
      </c>
      <c r="AZ26" s="102">
        <f t="shared" si="22"/>
        <v>92.560386473429958</v>
      </c>
      <c r="BA26" s="102">
        <f t="shared" si="23"/>
        <v>95.873898933704211</v>
      </c>
      <c r="BB26" s="142"/>
      <c r="BC26" s="102">
        <f t="shared" si="32"/>
        <v>97.454844006568138</v>
      </c>
      <c r="BD26" s="102">
        <f t="shared" si="24"/>
        <v>97.422680412371136</v>
      </c>
      <c r="BE26" s="102">
        <f t="shared" si="25"/>
        <v>97.484276729559753</v>
      </c>
    </row>
    <row r="27" spans="1:57" ht="15" customHeight="1" x14ac:dyDescent="0.2">
      <c r="A27" s="107" t="s">
        <v>91</v>
      </c>
      <c r="B27" s="171">
        <f>'C49-52'!B27+'C57-60'!B27</f>
        <v>5779</v>
      </c>
      <c r="C27" s="171">
        <f>'C49-52'!C27+'C57-60'!C27</f>
        <v>2837</v>
      </c>
      <c r="D27" s="171">
        <f>'C49-52'!D27+'C57-60'!D27</f>
        <v>2942</v>
      </c>
      <c r="E27" s="118"/>
      <c r="F27" s="171">
        <f>'C49-52'!F27+'C57-60'!F27</f>
        <v>1279</v>
      </c>
      <c r="G27" s="171">
        <f>'C49-52'!G27+'C57-60'!G27</f>
        <v>616</v>
      </c>
      <c r="H27" s="171">
        <f>'C49-52'!H27+'C57-60'!H27</f>
        <v>663</v>
      </c>
      <c r="I27" s="118"/>
      <c r="J27" s="171">
        <f>'C49-52'!J27+'C57-60'!J27</f>
        <v>1149</v>
      </c>
      <c r="K27" s="171">
        <f>'C49-52'!K27+'C57-60'!K27</f>
        <v>577</v>
      </c>
      <c r="L27" s="171">
        <f>'C49-52'!L27+'C57-60'!L27</f>
        <v>572</v>
      </c>
      <c r="M27" s="118"/>
      <c r="N27" s="171">
        <f>'C49-52'!N27+'C57-60'!N27</f>
        <v>1221</v>
      </c>
      <c r="O27" s="171">
        <f>'C49-52'!O27+'C57-60'!O27</f>
        <v>618</v>
      </c>
      <c r="P27" s="171">
        <f>'C49-52'!P27+'C57-60'!P27</f>
        <v>603</v>
      </c>
      <c r="Q27" s="118"/>
      <c r="R27" s="171">
        <f>'C49-52'!R27+'C57-60'!R27</f>
        <v>1080</v>
      </c>
      <c r="S27" s="171">
        <f>'C49-52'!S27+'C57-60'!S27</f>
        <v>531</v>
      </c>
      <c r="T27" s="171">
        <f>'C49-52'!T27+'C57-60'!T27</f>
        <v>549</v>
      </c>
      <c r="U27" s="118"/>
      <c r="V27" s="171">
        <f>'C49-52'!V27+'C57-60'!V27</f>
        <v>924</v>
      </c>
      <c r="W27" s="171">
        <f>'C49-52'!W27+'C57-60'!W27</f>
        <v>445</v>
      </c>
      <c r="X27" s="171">
        <f>'C49-52'!X27+'C57-60'!X27</f>
        <v>479</v>
      </c>
      <c r="Y27" s="118"/>
      <c r="Z27" s="171">
        <f>'C49-52'!Z27+'C57-60'!Z27</f>
        <v>126</v>
      </c>
      <c r="AA27" s="171">
        <f>'C49-52'!AA27+'C57-60'!AA27</f>
        <v>50</v>
      </c>
      <c r="AB27" s="171">
        <f>'C49-52'!AB27+'C57-60'!AB27</f>
        <v>76</v>
      </c>
      <c r="AD27" s="107" t="s">
        <v>91</v>
      </c>
      <c r="AE27" s="102">
        <f t="shared" si="26"/>
        <v>86.8108757698663</v>
      </c>
      <c r="AF27" s="102">
        <f t="shared" si="13"/>
        <v>84.409401963701285</v>
      </c>
      <c r="AG27" s="102">
        <f t="shared" si="13"/>
        <v>89.259708737864074</v>
      </c>
      <c r="AH27" s="142"/>
      <c r="AI27" s="102">
        <f t="shared" si="27"/>
        <v>81.620931716656031</v>
      </c>
      <c r="AJ27" s="102">
        <f t="shared" si="14"/>
        <v>80.312907431551494</v>
      </c>
      <c r="AK27" s="102">
        <f t="shared" si="15"/>
        <v>82.875</v>
      </c>
      <c r="AL27" s="105"/>
      <c r="AM27" s="102">
        <f t="shared" si="28"/>
        <v>83.260869565217391</v>
      </c>
      <c r="AN27" s="102">
        <f t="shared" si="16"/>
        <v>80.027739251040217</v>
      </c>
      <c r="AO27" s="102">
        <f t="shared" si="17"/>
        <v>86.798179059180583</v>
      </c>
      <c r="AP27" s="105"/>
      <c r="AQ27" s="102">
        <f t="shared" si="29"/>
        <v>91.323859386686607</v>
      </c>
      <c r="AR27" s="102">
        <f t="shared" si="18"/>
        <v>89.435600578871203</v>
      </c>
      <c r="AS27" s="102">
        <f t="shared" si="19"/>
        <v>93.343653250773997</v>
      </c>
      <c r="AT27" s="105"/>
      <c r="AU27" s="102">
        <f t="shared" si="30"/>
        <v>85.443037974683548</v>
      </c>
      <c r="AV27" s="102">
        <f t="shared" si="20"/>
        <v>82.198142414860683</v>
      </c>
      <c r="AW27" s="102">
        <f t="shared" si="21"/>
        <v>88.834951456310691</v>
      </c>
      <c r="AX27" s="105"/>
      <c r="AY27" s="102">
        <f t="shared" si="31"/>
        <v>93.997965412004064</v>
      </c>
      <c r="AZ27" s="102">
        <f t="shared" si="22"/>
        <v>91.563786008230451</v>
      </c>
      <c r="BA27" s="102">
        <f t="shared" si="23"/>
        <v>96.378269617706238</v>
      </c>
      <c r="BB27" s="142"/>
      <c r="BC27" s="102">
        <f t="shared" si="32"/>
        <v>100</v>
      </c>
      <c r="BD27" s="102">
        <f t="shared" si="24"/>
        <v>100</v>
      </c>
      <c r="BE27" s="102">
        <f t="shared" si="25"/>
        <v>100</v>
      </c>
    </row>
    <row r="28" spans="1:57" ht="15" customHeight="1" x14ac:dyDescent="0.2">
      <c r="A28" s="107" t="s">
        <v>92</v>
      </c>
      <c r="B28" s="171">
        <f>'C49-52'!B28+'C57-60'!B28</f>
        <v>25568</v>
      </c>
      <c r="C28" s="171">
        <f>'C49-52'!C28+'C57-60'!C28</f>
        <v>12360</v>
      </c>
      <c r="D28" s="171">
        <f>'C49-52'!D28+'C57-60'!D28</f>
        <v>13208</v>
      </c>
      <c r="E28" s="118"/>
      <c r="F28" s="171">
        <f>'C49-52'!F28+'C57-60'!F28</f>
        <v>4944</v>
      </c>
      <c r="G28" s="171">
        <f>'C49-52'!G28+'C57-60'!G28</f>
        <v>2450</v>
      </c>
      <c r="H28" s="171">
        <f>'C49-52'!H28+'C57-60'!H28</f>
        <v>2494</v>
      </c>
      <c r="I28" s="118"/>
      <c r="J28" s="171">
        <f>'C49-52'!J28+'C57-60'!J28</f>
        <v>4902</v>
      </c>
      <c r="K28" s="171">
        <f>'C49-52'!K28+'C57-60'!K28</f>
        <v>2425</v>
      </c>
      <c r="L28" s="171">
        <f>'C49-52'!L28+'C57-60'!L28</f>
        <v>2477</v>
      </c>
      <c r="M28" s="118"/>
      <c r="N28" s="171">
        <f>'C49-52'!N28+'C57-60'!N28</f>
        <v>4878</v>
      </c>
      <c r="O28" s="171">
        <f>'C49-52'!O28+'C57-60'!O28</f>
        <v>2369</v>
      </c>
      <c r="P28" s="171">
        <f>'C49-52'!P28+'C57-60'!P28</f>
        <v>2509</v>
      </c>
      <c r="Q28" s="118"/>
      <c r="R28" s="171">
        <f>'C49-52'!R28+'C57-60'!R28</f>
        <v>4809</v>
      </c>
      <c r="S28" s="171">
        <f>'C49-52'!S28+'C57-60'!S28</f>
        <v>2287</v>
      </c>
      <c r="T28" s="171">
        <f>'C49-52'!T28+'C57-60'!T28</f>
        <v>2522</v>
      </c>
      <c r="U28" s="118"/>
      <c r="V28" s="171">
        <f>'C49-52'!V28+'C57-60'!V28</f>
        <v>4706</v>
      </c>
      <c r="W28" s="171">
        <f>'C49-52'!W28+'C57-60'!W28</f>
        <v>2190</v>
      </c>
      <c r="X28" s="171">
        <f>'C49-52'!X28+'C57-60'!X28</f>
        <v>2516</v>
      </c>
      <c r="Y28" s="118"/>
      <c r="Z28" s="171">
        <f>'C49-52'!Z28+'C57-60'!Z28</f>
        <v>1329</v>
      </c>
      <c r="AA28" s="171">
        <f>'C49-52'!AA28+'C57-60'!AA28</f>
        <v>639</v>
      </c>
      <c r="AB28" s="171">
        <f>'C49-52'!AB28+'C57-60'!AB28</f>
        <v>690</v>
      </c>
      <c r="AD28" s="107" t="s">
        <v>92</v>
      </c>
      <c r="AE28" s="102">
        <f t="shared" si="26"/>
        <v>87.283651384289769</v>
      </c>
      <c r="AF28" s="102">
        <f t="shared" si="13"/>
        <v>84.518599562363235</v>
      </c>
      <c r="AG28" s="102">
        <f t="shared" si="13"/>
        <v>90.040220873951867</v>
      </c>
      <c r="AH28" s="142"/>
      <c r="AI28" s="102">
        <f t="shared" si="27"/>
        <v>81.624566617137191</v>
      </c>
      <c r="AJ28" s="102">
        <f t="shared" si="14"/>
        <v>78.85420019311232</v>
      </c>
      <c r="AK28" s="102">
        <f t="shared" si="15"/>
        <v>84.542372881355931</v>
      </c>
      <c r="AL28" s="105"/>
      <c r="AM28" s="102">
        <f t="shared" si="28"/>
        <v>84.125622103998637</v>
      </c>
      <c r="AN28" s="102">
        <f t="shared" si="16"/>
        <v>81.212324179504364</v>
      </c>
      <c r="AO28" s="102">
        <f t="shared" si="17"/>
        <v>87.187609996480106</v>
      </c>
      <c r="AP28" s="105"/>
      <c r="AQ28" s="102">
        <f t="shared" si="29"/>
        <v>85.971096228410289</v>
      </c>
      <c r="AR28" s="102">
        <f t="shared" si="18"/>
        <v>82.919145957297872</v>
      </c>
      <c r="AS28" s="102">
        <f t="shared" si="19"/>
        <v>89.06638267660631</v>
      </c>
      <c r="AT28" s="105"/>
      <c r="AU28" s="102">
        <f t="shared" si="30"/>
        <v>87.42046900563534</v>
      </c>
      <c r="AV28" s="102">
        <f t="shared" si="20"/>
        <v>84.04998162440279</v>
      </c>
      <c r="AW28" s="102">
        <f t="shared" si="21"/>
        <v>90.719424460431654</v>
      </c>
      <c r="AX28" s="105"/>
      <c r="AY28" s="102">
        <f t="shared" si="31"/>
        <v>96.001631986944105</v>
      </c>
      <c r="AZ28" s="102">
        <f t="shared" si="22"/>
        <v>94.72318339100346</v>
      </c>
      <c r="BA28" s="102">
        <f t="shared" si="23"/>
        <v>97.142857142857139</v>
      </c>
      <c r="BB28" s="142"/>
      <c r="BC28" s="102">
        <f t="shared" si="32"/>
        <v>99.774774774774784</v>
      </c>
      <c r="BD28" s="102">
        <f t="shared" si="24"/>
        <v>99.68798751950078</v>
      </c>
      <c r="BE28" s="102">
        <f t="shared" si="25"/>
        <v>99.855282199710558</v>
      </c>
    </row>
    <row r="29" spans="1:57" ht="15" customHeight="1" x14ac:dyDescent="0.2">
      <c r="A29" s="107" t="s">
        <v>93</v>
      </c>
      <c r="B29" s="171">
        <f>'C49-52'!B29+'C57-60'!B29</f>
        <v>3890</v>
      </c>
      <c r="C29" s="171">
        <f>'C49-52'!C29+'C57-60'!C29</f>
        <v>1827</v>
      </c>
      <c r="D29" s="171">
        <f>'C49-52'!D29+'C57-60'!D29</f>
        <v>2063</v>
      </c>
      <c r="E29" s="118"/>
      <c r="F29" s="171">
        <f>'C49-52'!F29+'C57-60'!F29</f>
        <v>906</v>
      </c>
      <c r="G29" s="171">
        <f>'C49-52'!G29+'C57-60'!G29</f>
        <v>418</v>
      </c>
      <c r="H29" s="171">
        <f>'C49-52'!H29+'C57-60'!H29</f>
        <v>488</v>
      </c>
      <c r="I29" s="118"/>
      <c r="J29" s="171">
        <f>'C49-52'!J29+'C57-60'!J29</f>
        <v>785</v>
      </c>
      <c r="K29" s="171">
        <f>'C49-52'!K29+'C57-60'!K29</f>
        <v>358</v>
      </c>
      <c r="L29" s="171">
        <f>'C49-52'!L29+'C57-60'!L29</f>
        <v>427</v>
      </c>
      <c r="M29" s="118"/>
      <c r="N29" s="171">
        <f>'C49-52'!N29+'C57-60'!N29</f>
        <v>849</v>
      </c>
      <c r="O29" s="171">
        <f>'C49-52'!O29+'C57-60'!O29</f>
        <v>407</v>
      </c>
      <c r="P29" s="171">
        <f>'C49-52'!P29+'C57-60'!P29</f>
        <v>442</v>
      </c>
      <c r="Q29" s="118"/>
      <c r="R29" s="171">
        <f>'C49-52'!R29+'C57-60'!R29</f>
        <v>692</v>
      </c>
      <c r="S29" s="171">
        <f>'C49-52'!S29+'C57-60'!S29</f>
        <v>330</v>
      </c>
      <c r="T29" s="171">
        <f>'C49-52'!T29+'C57-60'!T29</f>
        <v>362</v>
      </c>
      <c r="U29" s="118"/>
      <c r="V29" s="171">
        <f>'C49-52'!V29+'C57-60'!V29</f>
        <v>574</v>
      </c>
      <c r="W29" s="171">
        <f>'C49-52'!W29+'C57-60'!W29</f>
        <v>276</v>
      </c>
      <c r="X29" s="171">
        <f>'C49-52'!X29+'C57-60'!X29</f>
        <v>298</v>
      </c>
      <c r="Y29" s="118"/>
      <c r="Z29" s="171">
        <f>'C49-52'!Z29+'C57-60'!Z29</f>
        <v>84</v>
      </c>
      <c r="AA29" s="171">
        <f>'C49-52'!AA29+'C57-60'!AA29</f>
        <v>38</v>
      </c>
      <c r="AB29" s="171">
        <f>'C49-52'!AB29+'C57-60'!AB29</f>
        <v>46</v>
      </c>
      <c r="AD29" s="107" t="s">
        <v>93</v>
      </c>
      <c r="AE29" s="102">
        <f t="shared" si="26"/>
        <v>78.77683272579992</v>
      </c>
      <c r="AF29" s="102">
        <f t="shared" si="13"/>
        <v>74.877049180327873</v>
      </c>
      <c r="AG29" s="102">
        <f t="shared" si="13"/>
        <v>82.586068855084065</v>
      </c>
      <c r="AH29" s="142"/>
      <c r="AI29" s="102">
        <f t="shared" si="27"/>
        <v>68.949771689497723</v>
      </c>
      <c r="AJ29" s="102">
        <f t="shared" si="14"/>
        <v>65.3125</v>
      </c>
      <c r="AK29" s="102">
        <f t="shared" si="15"/>
        <v>72.403560830860542</v>
      </c>
      <c r="AL29" s="105"/>
      <c r="AM29" s="102">
        <f t="shared" si="28"/>
        <v>73.847601128880527</v>
      </c>
      <c r="AN29" s="102">
        <f t="shared" si="16"/>
        <v>67.803030303030297</v>
      </c>
      <c r="AO29" s="102">
        <f t="shared" si="17"/>
        <v>79.813084112149539</v>
      </c>
      <c r="AP29" s="105"/>
      <c r="AQ29" s="102">
        <f t="shared" si="29"/>
        <v>83.48082595870207</v>
      </c>
      <c r="AR29" s="102">
        <f t="shared" si="18"/>
        <v>80.753968253968253</v>
      </c>
      <c r="AS29" s="102">
        <f t="shared" si="19"/>
        <v>86.159844054580887</v>
      </c>
      <c r="AT29" s="105"/>
      <c r="AU29" s="102">
        <f t="shared" si="30"/>
        <v>83.675937122128175</v>
      </c>
      <c r="AV29" s="102">
        <f t="shared" si="20"/>
        <v>79.326923076923066</v>
      </c>
      <c r="AW29" s="102">
        <f t="shared" si="21"/>
        <v>88.077858880778592</v>
      </c>
      <c r="AX29" s="105"/>
      <c r="AY29" s="102">
        <f t="shared" si="31"/>
        <v>90.679304897314367</v>
      </c>
      <c r="AZ29" s="102">
        <f t="shared" si="22"/>
        <v>87.898089171974519</v>
      </c>
      <c r="BA29" s="102">
        <f t="shared" si="23"/>
        <v>93.416927899686513</v>
      </c>
      <c r="BB29" s="142"/>
      <c r="BC29" s="102">
        <f t="shared" si="32"/>
        <v>100</v>
      </c>
      <c r="BD29" s="102">
        <f t="shared" si="24"/>
        <v>100</v>
      </c>
      <c r="BE29" s="102">
        <f t="shared" si="25"/>
        <v>100</v>
      </c>
    </row>
    <row r="30" spans="1:57" ht="15" customHeight="1" x14ac:dyDescent="0.2">
      <c r="A30" s="107" t="s">
        <v>94</v>
      </c>
      <c r="B30" s="171">
        <f>'C49-52'!B30+'C57-60'!B30</f>
        <v>8021</v>
      </c>
      <c r="C30" s="171">
        <f>'C49-52'!C30+'C57-60'!C30</f>
        <v>3846</v>
      </c>
      <c r="D30" s="171">
        <f>'C49-52'!D30+'C57-60'!D30</f>
        <v>4175</v>
      </c>
      <c r="E30" s="118"/>
      <c r="F30" s="171">
        <f>'C49-52'!F30+'C57-60'!F30</f>
        <v>1980</v>
      </c>
      <c r="G30" s="171">
        <f>'C49-52'!G30+'C57-60'!G30</f>
        <v>991</v>
      </c>
      <c r="H30" s="171">
        <f>'C49-52'!H30+'C57-60'!H30</f>
        <v>989</v>
      </c>
      <c r="I30" s="118"/>
      <c r="J30" s="171">
        <f>'C49-52'!J30+'C57-60'!J30</f>
        <v>1560</v>
      </c>
      <c r="K30" s="171">
        <f>'C49-52'!K30+'C57-60'!K30</f>
        <v>741</v>
      </c>
      <c r="L30" s="171">
        <f>'C49-52'!L30+'C57-60'!L30</f>
        <v>819</v>
      </c>
      <c r="M30" s="118"/>
      <c r="N30" s="171">
        <f>'C49-52'!N30+'C57-60'!N30</f>
        <v>1528</v>
      </c>
      <c r="O30" s="171">
        <f>'C49-52'!O30+'C57-60'!O30</f>
        <v>709</v>
      </c>
      <c r="P30" s="171">
        <f>'C49-52'!P30+'C57-60'!P30</f>
        <v>819</v>
      </c>
      <c r="Q30" s="118"/>
      <c r="R30" s="171">
        <f>'C49-52'!R30+'C57-60'!R30</f>
        <v>1521</v>
      </c>
      <c r="S30" s="171">
        <f>'C49-52'!S30+'C57-60'!S30</f>
        <v>731</v>
      </c>
      <c r="T30" s="171">
        <f>'C49-52'!T30+'C57-60'!T30</f>
        <v>790</v>
      </c>
      <c r="U30" s="118"/>
      <c r="V30" s="171">
        <f>'C49-52'!V30+'C57-60'!V30</f>
        <v>1230</v>
      </c>
      <c r="W30" s="171">
        <f>'C49-52'!W30+'C57-60'!W30</f>
        <v>573</v>
      </c>
      <c r="X30" s="171">
        <f>'C49-52'!X30+'C57-60'!X30</f>
        <v>657</v>
      </c>
      <c r="Y30" s="118"/>
      <c r="Z30" s="171">
        <f>'C49-52'!Z30+'C57-60'!Z30</f>
        <v>202</v>
      </c>
      <c r="AA30" s="171">
        <f>'C49-52'!AA30+'C57-60'!AA30</f>
        <v>101</v>
      </c>
      <c r="AB30" s="171">
        <f>'C49-52'!AB30+'C57-60'!AB30</f>
        <v>101</v>
      </c>
      <c r="AD30" s="107" t="s">
        <v>94</v>
      </c>
      <c r="AE30" s="102">
        <f t="shared" si="26"/>
        <v>86.77918424753868</v>
      </c>
      <c r="AF30" s="102">
        <f t="shared" si="13"/>
        <v>84.23127463863338</v>
      </c>
      <c r="AG30" s="102">
        <f t="shared" si="13"/>
        <v>89.266623904212111</v>
      </c>
      <c r="AH30" s="142"/>
      <c r="AI30" s="102">
        <f t="shared" si="27"/>
        <v>84.687767322497862</v>
      </c>
      <c r="AJ30" s="102">
        <f t="shared" si="14"/>
        <v>83.558178752107921</v>
      </c>
      <c r="AK30" s="102">
        <f t="shared" si="15"/>
        <v>85.850694444444443</v>
      </c>
      <c r="AL30" s="105"/>
      <c r="AM30" s="102">
        <f t="shared" si="28"/>
        <v>80.912863070539416</v>
      </c>
      <c r="AN30" s="102">
        <f t="shared" si="16"/>
        <v>77.836134453781511</v>
      </c>
      <c r="AO30" s="102">
        <f t="shared" si="17"/>
        <v>83.913934426229503</v>
      </c>
      <c r="AP30" s="105"/>
      <c r="AQ30" s="102">
        <f t="shared" si="29"/>
        <v>87.614678899082563</v>
      </c>
      <c r="AR30" s="102">
        <f t="shared" si="18"/>
        <v>83.608490566037744</v>
      </c>
      <c r="AS30" s="102">
        <f t="shared" si="19"/>
        <v>91.40625</v>
      </c>
      <c r="AT30" s="105"/>
      <c r="AU30" s="102">
        <f t="shared" si="30"/>
        <v>88.84345794392523</v>
      </c>
      <c r="AV30" s="102">
        <f t="shared" si="20"/>
        <v>86.202830188679243</v>
      </c>
      <c r="AW30" s="102">
        <f t="shared" si="21"/>
        <v>91.43518518518519</v>
      </c>
      <c r="AX30" s="105"/>
      <c r="AY30" s="102">
        <f t="shared" si="31"/>
        <v>93.394077448747154</v>
      </c>
      <c r="AZ30" s="102">
        <f t="shared" si="22"/>
        <v>91.096979332273449</v>
      </c>
      <c r="BA30" s="102">
        <f t="shared" si="23"/>
        <v>95.494186046511629</v>
      </c>
      <c r="BB30" s="142"/>
      <c r="BC30" s="102">
        <f t="shared" si="32"/>
        <v>99.019607843137265</v>
      </c>
      <c r="BD30" s="102">
        <f t="shared" si="24"/>
        <v>98.05825242718447</v>
      </c>
      <c r="BE30" s="102">
        <f t="shared" si="25"/>
        <v>100</v>
      </c>
    </row>
    <row r="31" spans="1:57" ht="15" customHeight="1" x14ac:dyDescent="0.2">
      <c r="A31" s="107" t="s">
        <v>95</v>
      </c>
      <c r="B31" s="171">
        <f>'C49-52'!B31+'C57-60'!B31</f>
        <v>4918</v>
      </c>
      <c r="C31" s="171">
        <f>'C49-52'!C31+'C57-60'!C31</f>
        <v>2432</v>
      </c>
      <c r="D31" s="171">
        <f>'C49-52'!D31+'C57-60'!D31</f>
        <v>2486</v>
      </c>
      <c r="E31" s="118"/>
      <c r="F31" s="171">
        <f>'C49-52'!F31+'C57-60'!F31</f>
        <v>1025</v>
      </c>
      <c r="G31" s="171">
        <f>'C49-52'!G31+'C57-60'!G31</f>
        <v>522</v>
      </c>
      <c r="H31" s="171">
        <f>'C49-52'!H31+'C57-60'!H31</f>
        <v>503</v>
      </c>
      <c r="I31" s="118"/>
      <c r="J31" s="171">
        <f>'C49-52'!J31+'C57-60'!J31</f>
        <v>947</v>
      </c>
      <c r="K31" s="171">
        <f>'C49-52'!K31+'C57-60'!K31</f>
        <v>474</v>
      </c>
      <c r="L31" s="171">
        <f>'C49-52'!L31+'C57-60'!L31</f>
        <v>473</v>
      </c>
      <c r="M31" s="118"/>
      <c r="N31" s="171">
        <f>'C49-52'!N31+'C57-60'!N31</f>
        <v>850</v>
      </c>
      <c r="O31" s="171">
        <f>'C49-52'!O31+'C57-60'!O31</f>
        <v>421</v>
      </c>
      <c r="P31" s="171">
        <f>'C49-52'!P31+'C57-60'!P31</f>
        <v>429</v>
      </c>
      <c r="Q31" s="118"/>
      <c r="R31" s="171">
        <f>'C49-52'!R31+'C57-60'!R31</f>
        <v>894</v>
      </c>
      <c r="S31" s="171">
        <f>'C49-52'!S31+'C57-60'!S31</f>
        <v>430</v>
      </c>
      <c r="T31" s="171">
        <f>'C49-52'!T31+'C57-60'!T31</f>
        <v>464</v>
      </c>
      <c r="U31" s="118"/>
      <c r="V31" s="171">
        <f>'C49-52'!V31+'C57-60'!V31</f>
        <v>842</v>
      </c>
      <c r="W31" s="171">
        <f>'C49-52'!W31+'C57-60'!W31</f>
        <v>399</v>
      </c>
      <c r="X31" s="171">
        <f>'C49-52'!X31+'C57-60'!X31</f>
        <v>443</v>
      </c>
      <c r="Y31" s="118"/>
      <c r="Z31" s="171">
        <f>'C49-52'!Z31+'C57-60'!Z31</f>
        <v>360</v>
      </c>
      <c r="AA31" s="171">
        <f>'C49-52'!AA31+'C57-60'!AA31</f>
        <v>186</v>
      </c>
      <c r="AB31" s="171">
        <f>'C49-52'!AB31+'C57-60'!AB31</f>
        <v>174</v>
      </c>
      <c r="AD31" s="107" t="s">
        <v>95</v>
      </c>
      <c r="AE31" s="102">
        <f t="shared" si="26"/>
        <v>87.962797352888572</v>
      </c>
      <c r="AF31" s="102">
        <f t="shared" ref="AF31:AF41" si="33">+C31/(C31+C77)*100</f>
        <v>85.333333333333343</v>
      </c>
      <c r="AG31" s="102">
        <f t="shared" ref="AG31:AG41" si="34">+D31/(D31+D77)*100</f>
        <v>90.696825975921186</v>
      </c>
      <c r="AH31" s="142"/>
      <c r="AI31" s="102">
        <f t="shared" si="27"/>
        <v>88.362068965517238</v>
      </c>
      <c r="AJ31" s="102">
        <f t="shared" si="14"/>
        <v>86.567164179104466</v>
      </c>
      <c r="AK31" s="102">
        <f t="shared" si="15"/>
        <v>90.305206463195688</v>
      </c>
      <c r="AL31" s="105"/>
      <c r="AM31" s="102">
        <f t="shared" si="28"/>
        <v>85.392245266005403</v>
      </c>
      <c r="AN31" s="102">
        <f t="shared" si="16"/>
        <v>83.597883597883595</v>
      </c>
      <c r="AO31" s="102">
        <f t="shared" si="17"/>
        <v>87.269372693726936</v>
      </c>
      <c r="AP31" s="105"/>
      <c r="AQ31" s="102">
        <f t="shared" si="29"/>
        <v>83.333333333333343</v>
      </c>
      <c r="AR31" s="102">
        <f t="shared" si="18"/>
        <v>80.961538461538467</v>
      </c>
      <c r="AS31" s="102">
        <f t="shared" si="19"/>
        <v>85.8</v>
      </c>
      <c r="AT31" s="105"/>
      <c r="AU31" s="102">
        <f t="shared" si="30"/>
        <v>86.796116504854368</v>
      </c>
      <c r="AV31" s="102">
        <f t="shared" si="20"/>
        <v>80.827067669172934</v>
      </c>
      <c r="AW31" s="102">
        <f t="shared" si="21"/>
        <v>93.172690763052216</v>
      </c>
      <c r="AX31" s="105"/>
      <c r="AY31" s="102">
        <f t="shared" si="31"/>
        <v>92.527472527472526</v>
      </c>
      <c r="AZ31" s="102">
        <f t="shared" si="22"/>
        <v>90.476190476190482</v>
      </c>
      <c r="BA31" s="102">
        <f t="shared" si="23"/>
        <v>94.456289978678043</v>
      </c>
      <c r="BB31" s="142"/>
      <c r="BC31" s="102">
        <f t="shared" si="32"/>
        <v>99.447513812154696</v>
      </c>
      <c r="BD31" s="102">
        <f t="shared" si="24"/>
        <v>99.465240641711233</v>
      </c>
      <c r="BE31" s="102">
        <f t="shared" si="25"/>
        <v>99.428571428571431</v>
      </c>
    </row>
    <row r="32" spans="1:57" ht="15" customHeight="1" x14ac:dyDescent="0.2">
      <c r="A32" s="107" t="s">
        <v>96</v>
      </c>
      <c r="B32" s="171">
        <f>'C49-52'!B32+'C57-60'!B32</f>
        <v>6920</v>
      </c>
      <c r="C32" s="171">
        <f>'C49-52'!C32+'C57-60'!C32</f>
        <v>3464</v>
      </c>
      <c r="D32" s="171">
        <f>'C49-52'!D32+'C57-60'!D32</f>
        <v>3456</v>
      </c>
      <c r="E32" s="118"/>
      <c r="F32" s="171">
        <f>'C49-52'!F32+'C57-60'!F32</f>
        <v>1569</v>
      </c>
      <c r="G32" s="171">
        <f>'C49-52'!G32+'C57-60'!G32</f>
        <v>788</v>
      </c>
      <c r="H32" s="171">
        <f>'C49-52'!H32+'C57-60'!H32</f>
        <v>781</v>
      </c>
      <c r="I32" s="118"/>
      <c r="J32" s="171">
        <f>'C49-52'!J32+'C57-60'!J32</f>
        <v>1394</v>
      </c>
      <c r="K32" s="171">
        <f>'C49-52'!K32+'C57-60'!K32</f>
        <v>705</v>
      </c>
      <c r="L32" s="171">
        <f>'C49-52'!L32+'C57-60'!L32</f>
        <v>689</v>
      </c>
      <c r="M32" s="118"/>
      <c r="N32" s="171">
        <f>'C49-52'!N32+'C57-60'!N32</f>
        <v>1276</v>
      </c>
      <c r="O32" s="171">
        <f>'C49-52'!O32+'C57-60'!O32</f>
        <v>625</v>
      </c>
      <c r="P32" s="171">
        <f>'C49-52'!P32+'C57-60'!P32</f>
        <v>651</v>
      </c>
      <c r="Q32" s="118"/>
      <c r="R32" s="171">
        <f>'C49-52'!R32+'C57-60'!R32</f>
        <v>1245</v>
      </c>
      <c r="S32" s="171">
        <f>'C49-52'!S32+'C57-60'!S32</f>
        <v>628</v>
      </c>
      <c r="T32" s="171">
        <f>'C49-52'!T32+'C57-60'!T32</f>
        <v>617</v>
      </c>
      <c r="U32" s="118"/>
      <c r="V32" s="171">
        <f>'C49-52'!V32+'C57-60'!V32</f>
        <v>1105</v>
      </c>
      <c r="W32" s="171">
        <f>'C49-52'!W32+'C57-60'!W32</f>
        <v>546</v>
      </c>
      <c r="X32" s="171">
        <f>'C49-52'!X32+'C57-60'!X32</f>
        <v>559</v>
      </c>
      <c r="Y32" s="118"/>
      <c r="Z32" s="171">
        <f>'C49-52'!Z32+'C57-60'!Z32</f>
        <v>331</v>
      </c>
      <c r="AA32" s="171">
        <f>'C49-52'!AA32+'C57-60'!AA32</f>
        <v>172</v>
      </c>
      <c r="AB32" s="171">
        <f>'C49-52'!AB32+'C57-60'!AB32</f>
        <v>159</v>
      </c>
      <c r="AD32" s="107" t="s">
        <v>96</v>
      </c>
      <c r="AE32" s="102">
        <f t="shared" si="26"/>
        <v>90.528519099947673</v>
      </c>
      <c r="AF32" s="102">
        <f t="shared" si="33"/>
        <v>89.255346560164909</v>
      </c>
      <c r="AG32" s="102">
        <f t="shared" si="34"/>
        <v>91.841615732128616</v>
      </c>
      <c r="AH32" s="142"/>
      <c r="AI32" s="102">
        <f t="shared" si="27"/>
        <v>87.118267629094944</v>
      </c>
      <c r="AJ32" s="102">
        <f t="shared" si="14"/>
        <v>86.026200873362441</v>
      </c>
      <c r="AK32" s="102">
        <f t="shared" si="15"/>
        <v>88.248587570621467</v>
      </c>
      <c r="AL32" s="105"/>
      <c r="AM32" s="102">
        <f t="shared" si="28"/>
        <v>89.130434782608688</v>
      </c>
      <c r="AN32" s="102">
        <f t="shared" si="16"/>
        <v>87.360594795539043</v>
      </c>
      <c r="AO32" s="102">
        <f t="shared" si="17"/>
        <v>91.017173051519151</v>
      </c>
      <c r="AP32" s="105"/>
      <c r="AQ32" s="102">
        <f t="shared" si="29"/>
        <v>90.368271954674213</v>
      </c>
      <c r="AR32" s="102">
        <f t="shared" si="18"/>
        <v>89.03133903133903</v>
      </c>
      <c r="AS32" s="102">
        <f t="shared" si="19"/>
        <v>91.690140845070417</v>
      </c>
      <c r="AT32" s="105"/>
      <c r="AU32" s="102">
        <f t="shared" si="30"/>
        <v>91.476855253490086</v>
      </c>
      <c r="AV32" s="102">
        <f t="shared" si="20"/>
        <v>90.359712230215834</v>
      </c>
      <c r="AW32" s="102">
        <f t="shared" si="21"/>
        <v>92.642642642642642</v>
      </c>
      <c r="AX32" s="105"/>
      <c r="AY32" s="102">
        <f t="shared" si="31"/>
        <v>94.042553191489361</v>
      </c>
      <c r="AZ32" s="102">
        <f t="shared" si="22"/>
        <v>92.699490662139212</v>
      </c>
      <c r="BA32" s="102">
        <f t="shared" si="23"/>
        <v>95.392491467576789</v>
      </c>
      <c r="BB32" s="142"/>
      <c r="BC32" s="102">
        <f t="shared" si="32"/>
        <v>100</v>
      </c>
      <c r="BD32" s="102">
        <f t="shared" si="24"/>
        <v>100</v>
      </c>
      <c r="BE32" s="102">
        <f t="shared" si="25"/>
        <v>100</v>
      </c>
    </row>
    <row r="33" spans="1:60" ht="15" customHeight="1" x14ac:dyDescent="0.2">
      <c r="A33" s="107" t="s">
        <v>97</v>
      </c>
      <c r="B33" s="171">
        <f>'C49-52'!B33+'C57-60'!B33</f>
        <v>4287</v>
      </c>
      <c r="C33" s="171">
        <f>'C49-52'!C33+'C57-60'!C33</f>
        <v>2127</v>
      </c>
      <c r="D33" s="171">
        <f>'C49-52'!D33+'C57-60'!D33</f>
        <v>2160</v>
      </c>
      <c r="E33" s="118"/>
      <c r="F33" s="171">
        <f>'C49-52'!F33+'C57-60'!F33</f>
        <v>980</v>
      </c>
      <c r="G33" s="171">
        <f>'C49-52'!G33+'C57-60'!G33</f>
        <v>504</v>
      </c>
      <c r="H33" s="171">
        <f>'C49-52'!H33+'C57-60'!H33</f>
        <v>476</v>
      </c>
      <c r="I33" s="118"/>
      <c r="J33" s="171">
        <f>'C49-52'!J33+'C57-60'!J33</f>
        <v>894</v>
      </c>
      <c r="K33" s="171">
        <f>'C49-52'!K33+'C57-60'!K33</f>
        <v>457</v>
      </c>
      <c r="L33" s="171">
        <f>'C49-52'!L33+'C57-60'!L33</f>
        <v>437</v>
      </c>
      <c r="M33" s="118"/>
      <c r="N33" s="171">
        <f>'C49-52'!N33+'C57-60'!N33</f>
        <v>844</v>
      </c>
      <c r="O33" s="171">
        <f>'C49-52'!O33+'C57-60'!O33</f>
        <v>425</v>
      </c>
      <c r="P33" s="171">
        <f>'C49-52'!P33+'C57-60'!P33</f>
        <v>419</v>
      </c>
      <c r="Q33" s="118"/>
      <c r="R33" s="171">
        <f>'C49-52'!R33+'C57-60'!R33</f>
        <v>712</v>
      </c>
      <c r="S33" s="171">
        <f>'C49-52'!S33+'C57-60'!S33</f>
        <v>339</v>
      </c>
      <c r="T33" s="171">
        <f>'C49-52'!T33+'C57-60'!T33</f>
        <v>373</v>
      </c>
      <c r="U33" s="118"/>
      <c r="V33" s="171">
        <f>'C49-52'!V33+'C57-60'!V33</f>
        <v>651</v>
      </c>
      <c r="W33" s="171">
        <f>'C49-52'!W33+'C57-60'!W33</f>
        <v>303</v>
      </c>
      <c r="X33" s="171">
        <f>'C49-52'!X33+'C57-60'!X33</f>
        <v>348</v>
      </c>
      <c r="Y33" s="118"/>
      <c r="Z33" s="171">
        <f>'C49-52'!Z33+'C57-60'!Z33</f>
        <v>206</v>
      </c>
      <c r="AA33" s="171">
        <f>'C49-52'!AA33+'C57-60'!AA33</f>
        <v>99</v>
      </c>
      <c r="AB33" s="171">
        <f>'C49-52'!AB33+'C57-60'!AB33</f>
        <v>107</v>
      </c>
      <c r="AD33" s="107" t="s">
        <v>97</v>
      </c>
      <c r="AE33" s="102">
        <f t="shared" si="26"/>
        <v>90.884036463854144</v>
      </c>
      <c r="AF33" s="102">
        <f t="shared" si="33"/>
        <v>89.107666527021365</v>
      </c>
      <c r="AG33" s="102">
        <f t="shared" si="34"/>
        <v>92.703862660944196</v>
      </c>
      <c r="AH33" s="142"/>
      <c r="AI33" s="102">
        <f t="shared" si="27"/>
        <v>86.725663716814154</v>
      </c>
      <c r="AJ33" s="102">
        <f t="shared" si="14"/>
        <v>84.140233722871443</v>
      </c>
      <c r="AK33" s="102">
        <f t="shared" si="15"/>
        <v>89.642184557438796</v>
      </c>
      <c r="AL33" s="105"/>
      <c r="AM33" s="102">
        <f t="shared" si="28"/>
        <v>89.759036144578303</v>
      </c>
      <c r="AN33" s="102">
        <f t="shared" si="16"/>
        <v>89.960629921259837</v>
      </c>
      <c r="AO33" s="102">
        <f t="shared" si="17"/>
        <v>89.549180327868854</v>
      </c>
      <c r="AP33" s="105"/>
      <c r="AQ33" s="102">
        <f t="shared" si="29"/>
        <v>96.018202502844147</v>
      </c>
      <c r="AR33" s="102">
        <f t="shared" si="18"/>
        <v>95.078299776286357</v>
      </c>
      <c r="AS33" s="102">
        <f t="shared" si="19"/>
        <v>96.990740740740748</v>
      </c>
      <c r="AT33" s="105"/>
      <c r="AU33" s="102">
        <f t="shared" si="30"/>
        <v>85.679903730445247</v>
      </c>
      <c r="AV33" s="102">
        <f t="shared" si="20"/>
        <v>81.490384615384613</v>
      </c>
      <c r="AW33" s="102">
        <f t="shared" si="21"/>
        <v>89.879518072289159</v>
      </c>
      <c r="AX33" s="105"/>
      <c r="AY33" s="102">
        <f t="shared" si="31"/>
        <v>96.444444444444443</v>
      </c>
      <c r="AZ33" s="102">
        <f t="shared" si="22"/>
        <v>95.283018867924525</v>
      </c>
      <c r="BA33" s="102">
        <f t="shared" si="23"/>
        <v>97.47899159663865</v>
      </c>
      <c r="BB33" s="142"/>
      <c r="BC33" s="102">
        <f t="shared" si="32"/>
        <v>100</v>
      </c>
      <c r="BD33" s="102">
        <f t="shared" si="24"/>
        <v>100</v>
      </c>
      <c r="BE33" s="102">
        <f t="shared" si="25"/>
        <v>100</v>
      </c>
    </row>
    <row r="34" spans="1:60" ht="15" customHeight="1" x14ac:dyDescent="0.2">
      <c r="A34" s="107" t="s">
        <v>98</v>
      </c>
      <c r="B34" s="171">
        <f>'C49-52'!B34+'C57-60'!B34</f>
        <v>9081</v>
      </c>
      <c r="C34" s="171">
        <f>'C49-52'!C34+'C57-60'!C34</f>
        <v>4572</v>
      </c>
      <c r="D34" s="171">
        <f>'C49-52'!D34+'C57-60'!D34</f>
        <v>4509</v>
      </c>
      <c r="E34" s="118"/>
      <c r="F34" s="171">
        <f>'C49-52'!F34+'C57-60'!F34</f>
        <v>1892</v>
      </c>
      <c r="G34" s="171">
        <f>'C49-52'!G34+'C57-60'!G34</f>
        <v>992</v>
      </c>
      <c r="H34" s="171">
        <f>'C49-52'!H34+'C57-60'!H34</f>
        <v>900</v>
      </c>
      <c r="I34" s="118"/>
      <c r="J34" s="171">
        <f>'C49-52'!J34+'C57-60'!J34</f>
        <v>1756</v>
      </c>
      <c r="K34" s="171">
        <f>'C49-52'!K34+'C57-60'!K34</f>
        <v>864</v>
      </c>
      <c r="L34" s="171">
        <f>'C49-52'!L34+'C57-60'!L34</f>
        <v>892</v>
      </c>
      <c r="M34" s="118"/>
      <c r="N34" s="171">
        <f>'C49-52'!N34+'C57-60'!N34</f>
        <v>1910</v>
      </c>
      <c r="O34" s="171">
        <f>'C49-52'!O34+'C57-60'!O34</f>
        <v>952</v>
      </c>
      <c r="P34" s="171">
        <f>'C49-52'!P34+'C57-60'!P34</f>
        <v>958</v>
      </c>
      <c r="Q34" s="118"/>
      <c r="R34" s="171">
        <f>'C49-52'!R34+'C57-60'!R34</f>
        <v>1792</v>
      </c>
      <c r="S34" s="171">
        <f>'C49-52'!S34+'C57-60'!S34</f>
        <v>908</v>
      </c>
      <c r="T34" s="171">
        <f>'C49-52'!T34+'C57-60'!T34</f>
        <v>884</v>
      </c>
      <c r="U34" s="118"/>
      <c r="V34" s="171">
        <f>'C49-52'!V34+'C57-60'!V34</f>
        <v>1484</v>
      </c>
      <c r="W34" s="171">
        <f>'C49-52'!W34+'C57-60'!W34</f>
        <v>732</v>
      </c>
      <c r="X34" s="171">
        <f>'C49-52'!X34+'C57-60'!X34</f>
        <v>752</v>
      </c>
      <c r="Y34" s="118"/>
      <c r="Z34" s="171">
        <f>'C49-52'!Z34+'C57-60'!Z34</f>
        <v>247</v>
      </c>
      <c r="AA34" s="171">
        <f>'C49-52'!AA34+'C57-60'!AA34</f>
        <v>124</v>
      </c>
      <c r="AB34" s="171">
        <f>'C49-52'!AB34+'C57-60'!AB34</f>
        <v>123</v>
      </c>
      <c r="AD34" s="107" t="s">
        <v>98</v>
      </c>
      <c r="AE34" s="102">
        <f t="shared" si="26"/>
        <v>86.419870574800157</v>
      </c>
      <c r="AF34" s="102">
        <f t="shared" si="33"/>
        <v>84.6353202517586</v>
      </c>
      <c r="AG34" s="102">
        <f t="shared" si="34"/>
        <v>88.307873090481777</v>
      </c>
      <c r="AH34" s="142"/>
      <c r="AI34" s="102">
        <f t="shared" si="27"/>
        <v>78.181818181818187</v>
      </c>
      <c r="AJ34" s="102">
        <f t="shared" si="14"/>
        <v>76.899224806201545</v>
      </c>
      <c r="AK34" s="102">
        <f t="shared" si="15"/>
        <v>79.646017699115049</v>
      </c>
      <c r="AL34" s="105"/>
      <c r="AM34" s="102">
        <f t="shared" si="28"/>
        <v>82.441314553990608</v>
      </c>
      <c r="AN34" s="102">
        <f t="shared" si="16"/>
        <v>80</v>
      </c>
      <c r="AO34" s="102">
        <f t="shared" si="17"/>
        <v>84.952380952380963</v>
      </c>
      <c r="AP34" s="105"/>
      <c r="AQ34" s="102">
        <f t="shared" si="29"/>
        <v>93.398533007334962</v>
      </c>
      <c r="AR34" s="102">
        <f t="shared" si="18"/>
        <v>91.714836223506751</v>
      </c>
      <c r="AS34" s="102">
        <f t="shared" si="19"/>
        <v>95.134061569016879</v>
      </c>
      <c r="AT34" s="105"/>
      <c r="AU34" s="102">
        <f t="shared" si="30"/>
        <v>86.029764762361978</v>
      </c>
      <c r="AV34" s="102">
        <f t="shared" si="20"/>
        <v>83.532658693652252</v>
      </c>
      <c r="AW34" s="102">
        <f t="shared" si="21"/>
        <v>88.755020080321287</v>
      </c>
      <c r="AX34" s="105"/>
      <c r="AY34" s="102">
        <f t="shared" si="31"/>
        <v>93.746051800379021</v>
      </c>
      <c r="AZ34" s="102">
        <f t="shared" si="22"/>
        <v>93.486590038314176</v>
      </c>
      <c r="BA34" s="102">
        <f t="shared" si="23"/>
        <v>94</v>
      </c>
      <c r="BB34" s="142"/>
      <c r="BC34" s="102">
        <f t="shared" si="32"/>
        <v>100</v>
      </c>
      <c r="BD34" s="102">
        <f t="shared" si="24"/>
        <v>100</v>
      </c>
      <c r="BE34" s="102">
        <f t="shared" si="25"/>
        <v>100</v>
      </c>
    </row>
    <row r="35" spans="1:60" ht="15" customHeight="1" x14ac:dyDescent="0.2">
      <c r="A35" s="107" t="s">
        <v>99</v>
      </c>
      <c r="B35" s="171">
        <f>'C49-52'!B35+'C57-60'!B35</f>
        <v>8827</v>
      </c>
      <c r="C35" s="171">
        <f>'C49-52'!C35+'C57-60'!C35</f>
        <v>4266</v>
      </c>
      <c r="D35" s="171">
        <f>'C49-52'!D35+'C57-60'!D35</f>
        <v>4561</v>
      </c>
      <c r="E35" s="118"/>
      <c r="F35" s="171">
        <f>'C49-52'!F35+'C57-60'!F35</f>
        <v>1772</v>
      </c>
      <c r="G35" s="171">
        <f>'C49-52'!G35+'C57-60'!G35</f>
        <v>889</v>
      </c>
      <c r="H35" s="171">
        <f>'C49-52'!H35+'C57-60'!H35</f>
        <v>883</v>
      </c>
      <c r="I35" s="118"/>
      <c r="J35" s="171">
        <f>'C49-52'!J35+'C57-60'!J35</f>
        <v>1744</v>
      </c>
      <c r="K35" s="171">
        <f>'C49-52'!K35+'C57-60'!K35</f>
        <v>786</v>
      </c>
      <c r="L35" s="171">
        <f>'C49-52'!L35+'C57-60'!L35</f>
        <v>958</v>
      </c>
      <c r="M35" s="118"/>
      <c r="N35" s="171">
        <f>'C49-52'!N35+'C57-60'!N35</f>
        <v>1817</v>
      </c>
      <c r="O35" s="171">
        <f>'C49-52'!O35+'C57-60'!O35</f>
        <v>895</v>
      </c>
      <c r="P35" s="171">
        <f>'C49-52'!P35+'C57-60'!P35</f>
        <v>922</v>
      </c>
      <c r="Q35" s="118"/>
      <c r="R35" s="171">
        <f>'C49-52'!R35+'C57-60'!R35</f>
        <v>1592</v>
      </c>
      <c r="S35" s="171">
        <f>'C49-52'!S35+'C57-60'!S35</f>
        <v>764</v>
      </c>
      <c r="T35" s="171">
        <f>'C49-52'!T35+'C57-60'!T35</f>
        <v>828</v>
      </c>
      <c r="U35" s="118"/>
      <c r="V35" s="171">
        <f>'C49-52'!V35+'C57-60'!V35</f>
        <v>1396</v>
      </c>
      <c r="W35" s="171">
        <f>'C49-52'!W35+'C57-60'!W35</f>
        <v>662</v>
      </c>
      <c r="X35" s="171">
        <f>'C49-52'!X35+'C57-60'!X35</f>
        <v>734</v>
      </c>
      <c r="Y35" s="118"/>
      <c r="Z35" s="171">
        <f>'C49-52'!Z35+'C57-60'!Z35</f>
        <v>506</v>
      </c>
      <c r="AA35" s="171">
        <f>'C49-52'!AA35+'C57-60'!AA35</f>
        <v>270</v>
      </c>
      <c r="AB35" s="171">
        <f>'C49-52'!AB35+'C57-60'!AB35</f>
        <v>236</v>
      </c>
      <c r="AD35" s="107" t="s">
        <v>99</v>
      </c>
      <c r="AE35" s="102">
        <f t="shared" si="26"/>
        <v>86.734794143657268</v>
      </c>
      <c r="AF35" s="102">
        <f t="shared" si="33"/>
        <v>83.877310263468345</v>
      </c>
      <c r="AG35" s="102">
        <f t="shared" si="34"/>
        <v>89.58947161657828</v>
      </c>
      <c r="AH35" s="142"/>
      <c r="AI35" s="102">
        <f t="shared" si="27"/>
        <v>78.75555555555556</v>
      </c>
      <c r="AJ35" s="102">
        <f t="shared" si="14"/>
        <v>76.571920757967277</v>
      </c>
      <c r="AK35" s="102">
        <f t="shared" si="15"/>
        <v>81.083562901744727</v>
      </c>
      <c r="AL35" s="105"/>
      <c r="AM35" s="102">
        <f t="shared" si="28"/>
        <v>80.18390804597702</v>
      </c>
      <c r="AN35" s="102">
        <f t="shared" si="16"/>
        <v>76.015473887814309</v>
      </c>
      <c r="AO35" s="102">
        <f t="shared" si="17"/>
        <v>83.961437335670468</v>
      </c>
      <c r="AP35" s="105"/>
      <c r="AQ35" s="102">
        <f t="shared" si="29"/>
        <v>91.444388525415192</v>
      </c>
      <c r="AR35" s="102">
        <f t="shared" si="18"/>
        <v>88.613861386138609</v>
      </c>
      <c r="AS35" s="102">
        <f t="shared" si="19"/>
        <v>94.370522006141243</v>
      </c>
      <c r="AT35" s="105"/>
      <c r="AU35" s="102">
        <f t="shared" si="30"/>
        <v>88.641425389755014</v>
      </c>
      <c r="AV35" s="102">
        <f t="shared" si="20"/>
        <v>84.888888888888886</v>
      </c>
      <c r="AW35" s="102">
        <f t="shared" si="21"/>
        <v>92.410714285714292</v>
      </c>
      <c r="AX35" s="105"/>
      <c r="AY35" s="102">
        <f t="shared" si="31"/>
        <v>95.420369104579635</v>
      </c>
      <c r="AZ35" s="102">
        <f t="shared" si="22"/>
        <v>93.108298171589311</v>
      </c>
      <c r="BA35" s="102">
        <f t="shared" si="23"/>
        <v>97.606382978723403</v>
      </c>
      <c r="BB35" s="142"/>
      <c r="BC35" s="102">
        <f t="shared" si="32"/>
        <v>100</v>
      </c>
      <c r="BD35" s="102">
        <f t="shared" si="24"/>
        <v>100</v>
      </c>
      <c r="BE35" s="102">
        <f t="shared" si="25"/>
        <v>100</v>
      </c>
    </row>
    <row r="36" spans="1:60" ht="15" customHeight="1" x14ac:dyDescent="0.2">
      <c r="A36" s="107" t="s">
        <v>100</v>
      </c>
      <c r="B36" s="171">
        <f>'C49-52'!B36+'C57-60'!B36</f>
        <v>4876</v>
      </c>
      <c r="C36" s="171">
        <f>'C49-52'!C36+'C57-60'!C36</f>
        <v>2429</v>
      </c>
      <c r="D36" s="171">
        <f>'C49-52'!D36+'C57-60'!D36</f>
        <v>2447</v>
      </c>
      <c r="E36" s="118"/>
      <c r="F36" s="171">
        <f>'C49-52'!F36+'C57-60'!F36</f>
        <v>1225</v>
      </c>
      <c r="G36" s="171">
        <f>'C49-52'!G36+'C57-60'!G36</f>
        <v>644</v>
      </c>
      <c r="H36" s="171">
        <f>'C49-52'!H36+'C57-60'!H36</f>
        <v>581</v>
      </c>
      <c r="I36" s="118"/>
      <c r="J36" s="171">
        <f>'C49-52'!J36+'C57-60'!J36</f>
        <v>989</v>
      </c>
      <c r="K36" s="171">
        <f>'C49-52'!K36+'C57-60'!K36</f>
        <v>491</v>
      </c>
      <c r="L36" s="171">
        <f>'C49-52'!L36+'C57-60'!L36</f>
        <v>498</v>
      </c>
      <c r="M36" s="118"/>
      <c r="N36" s="171">
        <f>'C49-52'!N36+'C57-60'!N36</f>
        <v>924</v>
      </c>
      <c r="O36" s="171">
        <f>'C49-52'!O36+'C57-60'!O36</f>
        <v>448</v>
      </c>
      <c r="P36" s="171">
        <f>'C49-52'!P36+'C57-60'!P36</f>
        <v>476</v>
      </c>
      <c r="Q36" s="118"/>
      <c r="R36" s="171">
        <f>'C49-52'!R36+'C57-60'!R36</f>
        <v>747</v>
      </c>
      <c r="S36" s="171">
        <f>'C49-52'!S36+'C57-60'!S36</f>
        <v>371</v>
      </c>
      <c r="T36" s="171">
        <f>'C49-52'!T36+'C57-60'!T36</f>
        <v>376</v>
      </c>
      <c r="U36" s="118"/>
      <c r="V36" s="171">
        <f>'C49-52'!V36+'C57-60'!V36</f>
        <v>597</v>
      </c>
      <c r="W36" s="171">
        <f>'C49-52'!W36+'C57-60'!W36</f>
        <v>275</v>
      </c>
      <c r="X36" s="171">
        <f>'C49-52'!X36+'C57-60'!X36</f>
        <v>322</v>
      </c>
      <c r="Y36" s="118"/>
      <c r="Z36" s="171">
        <f>'C49-52'!Z36+'C57-60'!Z36</f>
        <v>394</v>
      </c>
      <c r="AA36" s="171">
        <f>'C49-52'!AA36+'C57-60'!AA36</f>
        <v>200</v>
      </c>
      <c r="AB36" s="171">
        <f>'C49-52'!AB36+'C57-60'!AB36</f>
        <v>194</v>
      </c>
      <c r="AD36" s="107" t="s">
        <v>100</v>
      </c>
      <c r="AE36" s="102">
        <f t="shared" si="26"/>
        <v>90.246159540995734</v>
      </c>
      <c r="AF36" s="102">
        <f t="shared" si="33"/>
        <v>88.423734983618502</v>
      </c>
      <c r="AG36" s="102">
        <f t="shared" si="34"/>
        <v>92.131024096385545</v>
      </c>
      <c r="AH36" s="142"/>
      <c r="AI36" s="102">
        <f t="shared" si="27"/>
        <v>90.339233038348084</v>
      </c>
      <c r="AJ36" s="102">
        <f t="shared" si="14"/>
        <v>90.069930069930066</v>
      </c>
      <c r="AK36" s="102">
        <f t="shared" si="15"/>
        <v>90.639625585023396</v>
      </c>
      <c r="AL36" s="105"/>
      <c r="AM36" s="102">
        <f t="shared" si="28"/>
        <v>85.776235906331308</v>
      </c>
      <c r="AN36" s="102">
        <f t="shared" si="16"/>
        <v>82.799325463743685</v>
      </c>
      <c r="AO36" s="102">
        <f t="shared" si="17"/>
        <v>88.928571428571416</v>
      </c>
      <c r="AP36" s="105"/>
      <c r="AQ36" s="102">
        <f t="shared" si="29"/>
        <v>91.757696127110236</v>
      </c>
      <c r="AR36" s="102">
        <f t="shared" si="18"/>
        <v>89.065606361829026</v>
      </c>
      <c r="AS36" s="102">
        <f t="shared" si="19"/>
        <v>94.444444444444443</v>
      </c>
      <c r="AT36" s="105"/>
      <c r="AU36" s="102">
        <f t="shared" si="30"/>
        <v>88.089622641509436</v>
      </c>
      <c r="AV36" s="102">
        <f t="shared" si="20"/>
        <v>86.279069767441868</v>
      </c>
      <c r="AW36" s="102">
        <f t="shared" si="21"/>
        <v>89.952153110047846</v>
      </c>
      <c r="AX36" s="105"/>
      <c r="AY36" s="102">
        <f t="shared" si="31"/>
        <v>92.846034214618982</v>
      </c>
      <c r="AZ36" s="102">
        <f t="shared" si="22"/>
        <v>90.460526315789465</v>
      </c>
      <c r="BA36" s="102">
        <f t="shared" si="23"/>
        <v>94.985250737463119</v>
      </c>
      <c r="BB36" s="142"/>
      <c r="BC36" s="102">
        <f t="shared" si="32"/>
        <v>99.494949494949495</v>
      </c>
      <c r="BD36" s="102">
        <f t="shared" si="24"/>
        <v>99.009900990099013</v>
      </c>
      <c r="BE36" s="102">
        <f t="shared" si="25"/>
        <v>100</v>
      </c>
    </row>
    <row r="37" spans="1:60" ht="15" customHeight="1" x14ac:dyDescent="0.2">
      <c r="A37" s="107" t="s">
        <v>101</v>
      </c>
      <c r="B37" s="171">
        <f>'C49-52'!B37+'C57-60'!B37</f>
        <v>4972</v>
      </c>
      <c r="C37" s="171">
        <f>'C49-52'!C37+'C57-60'!C37</f>
        <v>2452</v>
      </c>
      <c r="D37" s="171">
        <f>'C49-52'!D37+'C57-60'!D37</f>
        <v>2520</v>
      </c>
      <c r="E37" s="118"/>
      <c r="F37" s="171">
        <f>'C49-52'!F37+'C57-60'!F37</f>
        <v>1122</v>
      </c>
      <c r="G37" s="171">
        <f>'C49-52'!G37+'C57-60'!G37</f>
        <v>580</v>
      </c>
      <c r="H37" s="171">
        <f>'C49-52'!H37+'C57-60'!H37</f>
        <v>542</v>
      </c>
      <c r="I37" s="118"/>
      <c r="J37" s="171">
        <f>'C49-52'!J37+'C57-60'!J37</f>
        <v>1107</v>
      </c>
      <c r="K37" s="171">
        <f>'C49-52'!K37+'C57-60'!K37</f>
        <v>544</v>
      </c>
      <c r="L37" s="171">
        <f>'C49-52'!L37+'C57-60'!L37</f>
        <v>563</v>
      </c>
      <c r="M37" s="118"/>
      <c r="N37" s="171">
        <f>'C49-52'!N37+'C57-60'!N37</f>
        <v>1023</v>
      </c>
      <c r="O37" s="171">
        <f>'C49-52'!O37+'C57-60'!O37</f>
        <v>509</v>
      </c>
      <c r="P37" s="171">
        <f>'C49-52'!P37+'C57-60'!P37</f>
        <v>514</v>
      </c>
      <c r="Q37" s="118"/>
      <c r="R37" s="171">
        <f>'C49-52'!R37+'C57-60'!R37</f>
        <v>872</v>
      </c>
      <c r="S37" s="171">
        <f>'C49-52'!S37+'C57-60'!S37</f>
        <v>401</v>
      </c>
      <c r="T37" s="171">
        <f>'C49-52'!T37+'C57-60'!T37</f>
        <v>471</v>
      </c>
      <c r="U37" s="118"/>
      <c r="V37" s="171">
        <f>'C49-52'!V37+'C57-60'!V37</f>
        <v>722</v>
      </c>
      <c r="W37" s="171">
        <f>'C49-52'!W37+'C57-60'!W37</f>
        <v>356</v>
      </c>
      <c r="X37" s="171">
        <f>'C49-52'!X37+'C57-60'!X37</f>
        <v>366</v>
      </c>
      <c r="Y37" s="118"/>
      <c r="Z37" s="171">
        <f>'C49-52'!Z37+'C57-60'!Z37</f>
        <v>126</v>
      </c>
      <c r="AA37" s="171">
        <f>'C49-52'!AA37+'C57-60'!AA37</f>
        <v>62</v>
      </c>
      <c r="AB37" s="171">
        <f>'C49-52'!AB37+'C57-60'!AB37</f>
        <v>64</v>
      </c>
      <c r="AD37" s="107" t="s">
        <v>101</v>
      </c>
      <c r="AE37" s="102">
        <f t="shared" si="26"/>
        <v>88.469750889679716</v>
      </c>
      <c r="AF37" s="102">
        <f t="shared" si="33"/>
        <v>85.674353598881908</v>
      </c>
      <c r="AG37" s="102">
        <f t="shared" si="34"/>
        <v>91.370558375634516</v>
      </c>
      <c r="AH37" s="142"/>
      <c r="AI37" s="102">
        <f t="shared" si="27"/>
        <v>84.551620195930667</v>
      </c>
      <c r="AJ37" s="102">
        <f t="shared" si="14"/>
        <v>83.213773314203735</v>
      </c>
      <c r="AK37" s="102">
        <f t="shared" si="15"/>
        <v>86.031746031746039</v>
      </c>
      <c r="AL37" s="105"/>
      <c r="AM37" s="102">
        <f t="shared" si="28"/>
        <v>88.489208633093526</v>
      </c>
      <c r="AN37" s="102">
        <f t="shared" si="16"/>
        <v>84.080370942812991</v>
      </c>
      <c r="AO37" s="102">
        <f t="shared" si="17"/>
        <v>93.211920529801333</v>
      </c>
      <c r="AP37" s="105"/>
      <c r="AQ37" s="102">
        <f t="shared" si="29"/>
        <v>88.648180242634311</v>
      </c>
      <c r="AR37" s="102">
        <f t="shared" si="18"/>
        <v>87.457044673539514</v>
      </c>
      <c r="AS37" s="102">
        <f t="shared" si="19"/>
        <v>89.860139860139867</v>
      </c>
      <c r="AT37" s="105"/>
      <c r="AU37" s="102">
        <f t="shared" si="30"/>
        <v>87.726358148893354</v>
      </c>
      <c r="AV37" s="102">
        <f t="shared" si="20"/>
        <v>82.851239669421489</v>
      </c>
      <c r="AW37" s="102">
        <f t="shared" si="21"/>
        <v>92.352941176470594</v>
      </c>
      <c r="AX37" s="105"/>
      <c r="AY37" s="102">
        <f t="shared" si="31"/>
        <v>94.010416666666657</v>
      </c>
      <c r="AZ37" s="102">
        <f t="shared" si="22"/>
        <v>91.282051282051285</v>
      </c>
      <c r="BA37" s="102">
        <f t="shared" si="23"/>
        <v>96.825396825396822</v>
      </c>
      <c r="BB37" s="142"/>
      <c r="BC37" s="102">
        <f t="shared" si="32"/>
        <v>100</v>
      </c>
      <c r="BD37" s="102">
        <f t="shared" si="24"/>
        <v>100</v>
      </c>
      <c r="BE37" s="102">
        <f t="shared" si="25"/>
        <v>100</v>
      </c>
    </row>
    <row r="38" spans="1:60" ht="15" customHeight="1" x14ac:dyDescent="0.2">
      <c r="A38" s="107" t="s">
        <v>102</v>
      </c>
      <c r="B38" s="171">
        <f>'C49-52'!B38+'C57-60'!B38</f>
        <v>1911</v>
      </c>
      <c r="C38" s="171">
        <f>'C49-52'!C38+'C57-60'!C38</f>
        <v>952</v>
      </c>
      <c r="D38" s="171">
        <f>'C49-52'!D38+'C57-60'!D38</f>
        <v>959</v>
      </c>
      <c r="E38" s="118"/>
      <c r="F38" s="171">
        <f>'C49-52'!F38+'C57-60'!F38</f>
        <v>437</v>
      </c>
      <c r="G38" s="171">
        <f>'C49-52'!G38+'C57-60'!G38</f>
        <v>230</v>
      </c>
      <c r="H38" s="171">
        <f>'C49-52'!H38+'C57-60'!H38</f>
        <v>207</v>
      </c>
      <c r="I38" s="118"/>
      <c r="J38" s="171">
        <f>'C49-52'!J38+'C57-60'!J38</f>
        <v>393</v>
      </c>
      <c r="K38" s="171">
        <f>'C49-52'!K38+'C57-60'!K38</f>
        <v>195</v>
      </c>
      <c r="L38" s="171">
        <f>'C49-52'!L38+'C57-60'!L38</f>
        <v>198</v>
      </c>
      <c r="M38" s="118"/>
      <c r="N38" s="171">
        <f>'C49-52'!N38+'C57-60'!N38</f>
        <v>368</v>
      </c>
      <c r="O38" s="171">
        <f>'C49-52'!O38+'C57-60'!O38</f>
        <v>201</v>
      </c>
      <c r="P38" s="171">
        <f>'C49-52'!P38+'C57-60'!P38</f>
        <v>167</v>
      </c>
      <c r="Q38" s="118"/>
      <c r="R38" s="171">
        <f>'C49-52'!R38+'C57-60'!R38</f>
        <v>334</v>
      </c>
      <c r="S38" s="171">
        <f>'C49-52'!S38+'C57-60'!S38</f>
        <v>155</v>
      </c>
      <c r="T38" s="171">
        <f>'C49-52'!T38+'C57-60'!T38</f>
        <v>179</v>
      </c>
      <c r="U38" s="118"/>
      <c r="V38" s="171">
        <f>'C49-52'!V38+'C57-60'!V38</f>
        <v>234</v>
      </c>
      <c r="W38" s="171">
        <f>'C49-52'!W38+'C57-60'!W38</f>
        <v>99</v>
      </c>
      <c r="X38" s="171">
        <f>'C49-52'!X38+'C57-60'!X38</f>
        <v>135</v>
      </c>
      <c r="Y38" s="118"/>
      <c r="Z38" s="171">
        <f>'C49-52'!Z38+'C57-60'!Z38</f>
        <v>145</v>
      </c>
      <c r="AA38" s="171">
        <f>'C49-52'!AA38+'C57-60'!AA38</f>
        <v>72</v>
      </c>
      <c r="AB38" s="171">
        <f>'C49-52'!AB38+'C57-60'!AB38</f>
        <v>73</v>
      </c>
      <c r="AD38" s="107" t="s">
        <v>102</v>
      </c>
      <c r="AE38" s="102">
        <f t="shared" si="26"/>
        <v>85.160427807486627</v>
      </c>
      <c r="AF38" s="102">
        <f t="shared" si="33"/>
        <v>80.269814502529513</v>
      </c>
      <c r="AG38" s="102">
        <f t="shared" si="34"/>
        <v>90.642722117202268</v>
      </c>
      <c r="AH38" s="142"/>
      <c r="AI38" s="102">
        <f t="shared" si="27"/>
        <v>77.345132743362825</v>
      </c>
      <c r="AJ38" s="102">
        <f t="shared" si="14"/>
        <v>74.193548387096769</v>
      </c>
      <c r="AK38" s="102">
        <f t="shared" si="15"/>
        <v>81.17647058823529</v>
      </c>
      <c r="AL38" s="105"/>
      <c r="AM38" s="102">
        <f t="shared" si="28"/>
        <v>87.527839643652555</v>
      </c>
      <c r="AN38" s="102">
        <f t="shared" si="16"/>
        <v>83.333333333333343</v>
      </c>
      <c r="AO38" s="102">
        <f t="shared" si="17"/>
        <v>92.093023255813961</v>
      </c>
      <c r="AP38" s="105"/>
      <c r="AQ38" s="102">
        <f t="shared" si="29"/>
        <v>82.511210762331842</v>
      </c>
      <c r="AR38" s="102">
        <f t="shared" si="18"/>
        <v>77.906976744186053</v>
      </c>
      <c r="AS38" s="102">
        <f t="shared" si="19"/>
        <v>88.829787234042556</v>
      </c>
      <c r="AT38" s="105"/>
      <c r="AU38" s="102">
        <f t="shared" si="30"/>
        <v>85.204081632653057</v>
      </c>
      <c r="AV38" s="102">
        <f t="shared" si="20"/>
        <v>77.5</v>
      </c>
      <c r="AW38" s="102">
        <f t="shared" si="21"/>
        <v>93.229166666666657</v>
      </c>
      <c r="AX38" s="105"/>
      <c r="AY38" s="102">
        <f t="shared" si="31"/>
        <v>94.73684210526315</v>
      </c>
      <c r="AZ38" s="102">
        <f t="shared" si="22"/>
        <v>88.392857142857139</v>
      </c>
      <c r="BA38" s="102">
        <f t="shared" si="23"/>
        <v>100</v>
      </c>
      <c r="BB38" s="142"/>
      <c r="BC38" s="102">
        <f t="shared" si="32"/>
        <v>100</v>
      </c>
      <c r="BD38" s="102">
        <f t="shared" si="24"/>
        <v>100</v>
      </c>
      <c r="BE38" s="102">
        <f t="shared" si="25"/>
        <v>100</v>
      </c>
    </row>
    <row r="39" spans="1:60" ht="15" customHeight="1" x14ac:dyDescent="0.2">
      <c r="A39" s="107" t="s">
        <v>103</v>
      </c>
      <c r="B39" s="171">
        <f>'C49-52'!B39+'C57-60'!B39</f>
        <v>14294</v>
      </c>
      <c r="C39" s="171">
        <f>'C49-52'!C39+'C57-60'!C39</f>
        <v>6924</v>
      </c>
      <c r="D39" s="171">
        <f>'C49-52'!D39+'C57-60'!D39</f>
        <v>7370</v>
      </c>
      <c r="E39" s="118"/>
      <c r="F39" s="171">
        <f>'C49-52'!F39+'C57-60'!F39</f>
        <v>3314</v>
      </c>
      <c r="G39" s="171">
        <f>'C49-52'!G39+'C57-60'!G39</f>
        <v>1667</v>
      </c>
      <c r="H39" s="171">
        <f>'C49-52'!H39+'C57-60'!H39</f>
        <v>1647</v>
      </c>
      <c r="I39" s="118"/>
      <c r="J39" s="171">
        <f>'C49-52'!J39+'C57-60'!J39</f>
        <v>2913</v>
      </c>
      <c r="K39" s="171">
        <f>'C49-52'!K39+'C57-60'!K39</f>
        <v>1443</v>
      </c>
      <c r="L39" s="171">
        <f>'C49-52'!L39+'C57-60'!L39</f>
        <v>1470</v>
      </c>
      <c r="M39" s="118"/>
      <c r="N39" s="171">
        <f>'C49-52'!N39+'C57-60'!N39</f>
        <v>2780</v>
      </c>
      <c r="O39" s="171">
        <f>'C49-52'!O39+'C57-60'!O39</f>
        <v>1288</v>
      </c>
      <c r="P39" s="171">
        <f>'C49-52'!P39+'C57-60'!P39</f>
        <v>1492</v>
      </c>
      <c r="Q39" s="118"/>
      <c r="R39" s="171">
        <f>'C49-52'!R39+'C57-60'!R39</f>
        <v>2609</v>
      </c>
      <c r="S39" s="171">
        <f>'C49-52'!S39+'C57-60'!S39</f>
        <v>1273</v>
      </c>
      <c r="T39" s="171">
        <f>'C49-52'!T39+'C57-60'!T39</f>
        <v>1336</v>
      </c>
      <c r="U39" s="118"/>
      <c r="V39" s="171">
        <f>'C49-52'!V39+'C57-60'!V39</f>
        <v>2040</v>
      </c>
      <c r="W39" s="171">
        <f>'C49-52'!W39+'C57-60'!W39</f>
        <v>959</v>
      </c>
      <c r="X39" s="171">
        <f>'C49-52'!X39+'C57-60'!X39</f>
        <v>1081</v>
      </c>
      <c r="Y39" s="118"/>
      <c r="Z39" s="171">
        <f>'C49-52'!Z39+'C57-60'!Z39</f>
        <v>638</v>
      </c>
      <c r="AA39" s="171">
        <f>'C49-52'!AA39+'C57-60'!AA39</f>
        <v>294</v>
      </c>
      <c r="AB39" s="171">
        <f>'C49-52'!AB39+'C57-60'!AB39</f>
        <v>344</v>
      </c>
      <c r="AD39" s="107" t="s">
        <v>103</v>
      </c>
      <c r="AE39" s="102">
        <f t="shared" si="26"/>
        <v>89.098048993330423</v>
      </c>
      <c r="AF39" s="102">
        <f t="shared" si="33"/>
        <v>87.193048734416323</v>
      </c>
      <c r="AG39" s="102">
        <f t="shared" si="34"/>
        <v>90.965193779313751</v>
      </c>
      <c r="AH39" s="142"/>
      <c r="AI39" s="102">
        <f t="shared" si="27"/>
        <v>84.497705252422222</v>
      </c>
      <c r="AJ39" s="102">
        <f t="shared" si="14"/>
        <v>82.647496281606351</v>
      </c>
      <c r="AK39" s="102">
        <f t="shared" si="15"/>
        <v>86.456692913385822</v>
      </c>
      <c r="AL39" s="105"/>
      <c r="AM39" s="102">
        <f t="shared" si="28"/>
        <v>85.752134236090669</v>
      </c>
      <c r="AN39" s="102">
        <f t="shared" si="16"/>
        <v>84.435342305441779</v>
      </c>
      <c r="AO39" s="102">
        <f t="shared" si="17"/>
        <v>87.085308056872037</v>
      </c>
      <c r="AP39" s="105"/>
      <c r="AQ39" s="102">
        <f t="shared" si="29"/>
        <v>90.790333115610707</v>
      </c>
      <c r="AR39" s="102">
        <f t="shared" si="18"/>
        <v>88.705234159779607</v>
      </c>
      <c r="AS39" s="102">
        <f t="shared" si="19"/>
        <v>92.670807453416145</v>
      </c>
      <c r="AT39" s="105"/>
      <c r="AU39" s="102">
        <f t="shared" si="30"/>
        <v>90.905923344947738</v>
      </c>
      <c r="AV39" s="102">
        <f t="shared" si="20"/>
        <v>88.710801393728218</v>
      </c>
      <c r="AW39" s="102">
        <f t="shared" si="21"/>
        <v>93.101045296167257</v>
      </c>
      <c r="AX39" s="105"/>
      <c r="AY39" s="102">
        <f t="shared" si="31"/>
        <v>94.751509521597768</v>
      </c>
      <c r="AZ39" s="102">
        <f t="shared" si="22"/>
        <v>92.746615087040624</v>
      </c>
      <c r="BA39" s="102">
        <f t="shared" si="23"/>
        <v>96.6041108132261</v>
      </c>
      <c r="BB39" s="142"/>
      <c r="BC39" s="102">
        <f t="shared" si="32"/>
        <v>99.843505477308298</v>
      </c>
      <c r="BD39" s="102">
        <f t="shared" si="24"/>
        <v>100</v>
      </c>
      <c r="BE39" s="102">
        <f t="shared" si="25"/>
        <v>99.710144927536234</v>
      </c>
    </row>
    <row r="40" spans="1:60" ht="15" customHeight="1" x14ac:dyDescent="0.2">
      <c r="A40" s="107" t="s">
        <v>104</v>
      </c>
      <c r="B40" s="171">
        <f>'C49-52'!B40+'C57-60'!B40</f>
        <v>10089</v>
      </c>
      <c r="C40" s="171">
        <f>'C49-52'!C40+'C57-60'!C40</f>
        <v>4676</v>
      </c>
      <c r="D40" s="171">
        <f>'C49-52'!D40+'C57-60'!D40</f>
        <v>5413</v>
      </c>
      <c r="E40" s="118"/>
      <c r="F40" s="171">
        <f>'C49-52'!F40+'C57-60'!F40</f>
        <v>2111</v>
      </c>
      <c r="G40" s="171">
        <f>'C49-52'!G40+'C57-60'!G40</f>
        <v>1011</v>
      </c>
      <c r="H40" s="171">
        <f>'C49-52'!H40+'C57-60'!H40</f>
        <v>1100</v>
      </c>
      <c r="I40" s="118"/>
      <c r="J40" s="171">
        <f>'C49-52'!J40+'C57-60'!J40</f>
        <v>1880</v>
      </c>
      <c r="K40" s="171">
        <f>'C49-52'!K40+'C57-60'!K40</f>
        <v>865</v>
      </c>
      <c r="L40" s="171">
        <f>'C49-52'!L40+'C57-60'!L40</f>
        <v>1015</v>
      </c>
      <c r="M40" s="118"/>
      <c r="N40" s="171">
        <f>'C49-52'!N40+'C57-60'!N40</f>
        <v>2043</v>
      </c>
      <c r="O40" s="171">
        <f>'C49-52'!O40+'C57-60'!O40</f>
        <v>927</v>
      </c>
      <c r="P40" s="171">
        <f>'C49-52'!P40+'C57-60'!P40</f>
        <v>1116</v>
      </c>
      <c r="Q40" s="118"/>
      <c r="R40" s="171">
        <f>'C49-52'!R40+'C57-60'!R40</f>
        <v>1925</v>
      </c>
      <c r="S40" s="171">
        <f>'C49-52'!S40+'C57-60'!S40</f>
        <v>866</v>
      </c>
      <c r="T40" s="171">
        <f>'C49-52'!T40+'C57-60'!T40</f>
        <v>1059</v>
      </c>
      <c r="U40" s="118"/>
      <c r="V40" s="171">
        <f>'C49-52'!V40+'C57-60'!V40</f>
        <v>1705</v>
      </c>
      <c r="W40" s="171">
        <f>'C49-52'!W40+'C57-60'!W40</f>
        <v>792</v>
      </c>
      <c r="X40" s="171">
        <f>'C49-52'!X40+'C57-60'!X40</f>
        <v>913</v>
      </c>
      <c r="Y40" s="118"/>
      <c r="Z40" s="171">
        <f>'C49-52'!Z40+'C57-60'!Z40</f>
        <v>425</v>
      </c>
      <c r="AA40" s="171">
        <f>'C49-52'!AA40+'C57-60'!AA40</f>
        <v>215</v>
      </c>
      <c r="AB40" s="171">
        <f>'C49-52'!AB40+'C57-60'!AB40</f>
        <v>210</v>
      </c>
      <c r="AD40" s="107" t="s">
        <v>104</v>
      </c>
      <c r="AE40" s="102">
        <f t="shared" si="26"/>
        <v>72.27595099935526</v>
      </c>
      <c r="AF40" s="102">
        <f t="shared" si="33"/>
        <v>67.049039288786929</v>
      </c>
      <c r="AG40" s="102">
        <f t="shared" si="34"/>
        <v>77.494631352899063</v>
      </c>
      <c r="AH40" s="142"/>
      <c r="AI40" s="102">
        <f t="shared" si="27"/>
        <v>61.527251530166126</v>
      </c>
      <c r="AJ40" s="102">
        <f t="shared" si="14"/>
        <v>57.280453257790363</v>
      </c>
      <c r="AK40" s="102">
        <f t="shared" si="15"/>
        <v>66.026410564225685</v>
      </c>
      <c r="AL40" s="105"/>
      <c r="AM40" s="102">
        <f t="shared" si="28"/>
        <v>64.627019594362324</v>
      </c>
      <c r="AN40" s="102">
        <f t="shared" si="16"/>
        <v>59.165526675786595</v>
      </c>
      <c r="AO40" s="102">
        <f t="shared" si="17"/>
        <v>70.145127850725643</v>
      </c>
      <c r="AP40" s="105"/>
      <c r="AQ40" s="102">
        <f t="shared" si="29"/>
        <v>76.288274831964159</v>
      </c>
      <c r="AR40" s="102">
        <f t="shared" si="18"/>
        <v>71.088957055214721</v>
      </c>
      <c r="AS40" s="102">
        <f t="shared" si="19"/>
        <v>81.222707423580786</v>
      </c>
      <c r="AT40" s="105"/>
      <c r="AU40" s="102">
        <f t="shared" si="30"/>
        <v>74.353032058709928</v>
      </c>
      <c r="AV40" s="102">
        <f t="shared" si="20"/>
        <v>67.603434816549566</v>
      </c>
      <c r="AW40" s="102">
        <f t="shared" si="21"/>
        <v>80.963302752293572</v>
      </c>
      <c r="AX40" s="105"/>
      <c r="AY40" s="102">
        <f t="shared" si="31"/>
        <v>88.709677419354833</v>
      </c>
      <c r="AZ40" s="102">
        <f t="shared" si="22"/>
        <v>83.98727465535525</v>
      </c>
      <c r="BA40" s="102">
        <f t="shared" si="23"/>
        <v>93.258426966292134</v>
      </c>
      <c r="BB40" s="142"/>
      <c r="BC40" s="102">
        <f t="shared" si="32"/>
        <v>98.837209302325576</v>
      </c>
      <c r="BD40" s="102">
        <f t="shared" si="24"/>
        <v>98.173515981735164</v>
      </c>
      <c r="BE40" s="102">
        <f t="shared" si="25"/>
        <v>99.526066350710892</v>
      </c>
    </row>
    <row r="41" spans="1:60" ht="15" customHeight="1" thickBot="1" x14ac:dyDescent="0.25">
      <c r="A41" s="122" t="s">
        <v>105</v>
      </c>
      <c r="B41" s="171">
        <f>'C49-52'!B41+'C57-60'!B41</f>
        <v>2190</v>
      </c>
      <c r="C41" s="171">
        <f>'C49-52'!C41+'C57-60'!C41</f>
        <v>1102</v>
      </c>
      <c r="D41" s="171">
        <f>'C49-52'!D41+'C57-60'!D41</f>
        <v>1088</v>
      </c>
      <c r="E41" s="120"/>
      <c r="F41" s="171">
        <f>'C49-52'!F41+'C57-60'!F41</f>
        <v>559</v>
      </c>
      <c r="G41" s="171">
        <f>'C49-52'!G41+'C57-60'!G41</f>
        <v>293</v>
      </c>
      <c r="H41" s="171">
        <f>'C49-52'!H41+'C57-60'!H41</f>
        <v>266</v>
      </c>
      <c r="I41" s="120"/>
      <c r="J41" s="171">
        <f>'C49-52'!J41+'C57-60'!J41</f>
        <v>450</v>
      </c>
      <c r="K41" s="171">
        <f>'C49-52'!K41+'C57-60'!K41</f>
        <v>213</v>
      </c>
      <c r="L41" s="171">
        <f>'C49-52'!L41+'C57-60'!L41</f>
        <v>237</v>
      </c>
      <c r="M41" s="120"/>
      <c r="N41" s="171">
        <f>'C49-52'!N41+'C57-60'!N41</f>
        <v>479</v>
      </c>
      <c r="O41" s="171">
        <f>'C49-52'!O41+'C57-60'!O41</f>
        <v>257</v>
      </c>
      <c r="P41" s="171">
        <f>'C49-52'!P41+'C57-60'!P41</f>
        <v>222</v>
      </c>
      <c r="Q41" s="120"/>
      <c r="R41" s="171">
        <f>'C49-52'!R41+'C57-60'!R41</f>
        <v>320</v>
      </c>
      <c r="S41" s="171">
        <f>'C49-52'!S41+'C57-60'!S41</f>
        <v>152</v>
      </c>
      <c r="T41" s="171">
        <f>'C49-52'!T41+'C57-60'!T41</f>
        <v>168</v>
      </c>
      <c r="U41" s="120"/>
      <c r="V41" s="171">
        <f>'C49-52'!V41+'C57-60'!V41</f>
        <v>290</v>
      </c>
      <c r="W41" s="171">
        <f>'C49-52'!W41+'C57-60'!W41</f>
        <v>147</v>
      </c>
      <c r="X41" s="171">
        <f>'C49-52'!X41+'C57-60'!X41</f>
        <v>143</v>
      </c>
      <c r="Y41" s="120"/>
      <c r="Z41" s="171">
        <f>'C49-52'!Z41+'C57-60'!Z41</f>
        <v>92</v>
      </c>
      <c r="AA41" s="171">
        <f>'C49-52'!AA41+'C57-60'!AA41</f>
        <v>40</v>
      </c>
      <c r="AB41" s="171">
        <f>'C49-52'!AB41+'C57-60'!AB41</f>
        <v>52</v>
      </c>
      <c r="AD41" s="122" t="s">
        <v>105</v>
      </c>
      <c r="AE41" s="102">
        <f t="shared" si="26"/>
        <v>87.705246295554659</v>
      </c>
      <c r="AF41" s="102">
        <f t="shared" si="33"/>
        <v>85.692068429237949</v>
      </c>
      <c r="AG41" s="102">
        <f t="shared" si="34"/>
        <v>89.843104872006606</v>
      </c>
      <c r="AH41" s="155"/>
      <c r="AI41" s="102">
        <f t="shared" si="27"/>
        <v>82.448377581120951</v>
      </c>
      <c r="AJ41" s="102">
        <f t="shared" si="14"/>
        <v>81.16343490304709</v>
      </c>
      <c r="AK41" s="102">
        <f t="shared" si="15"/>
        <v>83.911671924290218</v>
      </c>
      <c r="AL41" s="100"/>
      <c r="AM41" s="102">
        <f t="shared" si="28"/>
        <v>82.720588235294116</v>
      </c>
      <c r="AN41" s="102">
        <f t="shared" si="16"/>
        <v>78.597785977859786</v>
      </c>
      <c r="AO41" s="102">
        <f t="shared" si="17"/>
        <v>86.813186813186817</v>
      </c>
      <c r="AP41" s="100"/>
      <c r="AQ41" s="102">
        <f t="shared" si="29"/>
        <v>94.477317554240642</v>
      </c>
      <c r="AR41" s="102">
        <f t="shared" si="18"/>
        <v>94.139194139194132</v>
      </c>
      <c r="AS41" s="102">
        <f t="shared" si="19"/>
        <v>94.871794871794862</v>
      </c>
      <c r="AT41" s="100"/>
      <c r="AU41" s="102">
        <f t="shared" si="30"/>
        <v>89.385474860335194</v>
      </c>
      <c r="AV41" s="102">
        <f t="shared" si="20"/>
        <v>86.36363636363636</v>
      </c>
      <c r="AW41" s="102">
        <f t="shared" si="21"/>
        <v>92.307692307692307</v>
      </c>
      <c r="AX41" s="100"/>
      <c r="AY41" s="102">
        <f t="shared" si="31"/>
        <v>91.19496855345912</v>
      </c>
      <c r="AZ41" s="102">
        <f t="shared" si="22"/>
        <v>89.090909090909093</v>
      </c>
      <c r="BA41" s="102">
        <f t="shared" si="23"/>
        <v>93.464052287581694</v>
      </c>
      <c r="BB41" s="155"/>
      <c r="BC41" s="102">
        <f t="shared" si="32"/>
        <v>100</v>
      </c>
      <c r="BD41" s="102">
        <f t="shared" si="24"/>
        <v>100</v>
      </c>
      <c r="BE41" s="102">
        <f t="shared" si="25"/>
        <v>100</v>
      </c>
    </row>
    <row r="42" spans="1:60" ht="15" customHeight="1" x14ac:dyDescent="0.2">
      <c r="A42" s="388" t="s">
        <v>238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D42" s="388" t="s">
        <v>238</v>
      </c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</row>
    <row r="43" spans="1:60" ht="15" customHeight="1" x14ac:dyDescent="0.2">
      <c r="A43" s="389" t="s">
        <v>224</v>
      </c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D43" s="389" t="s">
        <v>224</v>
      </c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</row>
    <row r="44" spans="1:60" ht="15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</row>
    <row r="45" spans="1:60" ht="15" customHeight="1" x14ac:dyDescent="0.2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</row>
    <row r="46" spans="1:60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29"/>
      <c r="AA46" s="372" t="s">
        <v>317</v>
      </c>
      <c r="AB46" s="372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29"/>
      <c r="BG46" s="372" t="s">
        <v>317</v>
      </c>
      <c r="BH46" s="372"/>
    </row>
    <row r="47" spans="1:60" ht="15" customHeight="1" x14ac:dyDescent="0.2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30"/>
      <c r="AA47" s="372"/>
      <c r="AB47" s="372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30"/>
      <c r="BG47" s="372"/>
      <c r="BH47" s="372"/>
    </row>
    <row r="48" spans="1:60" ht="15" customHeight="1" x14ac:dyDescent="0.2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</row>
    <row r="49" spans="1:58" ht="15" customHeight="1" x14ac:dyDescent="0.2">
      <c r="A49" s="394" t="s">
        <v>269</v>
      </c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D49" s="394" t="s">
        <v>272</v>
      </c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</row>
    <row r="50" spans="1:58" ht="15" customHeight="1" x14ac:dyDescent="0.2">
      <c r="A50" s="393" t="s">
        <v>135</v>
      </c>
      <c r="B50" s="393"/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D50" s="393" t="s">
        <v>136</v>
      </c>
      <c r="AE50" s="393"/>
      <c r="AF50" s="393"/>
      <c r="AG50" s="393"/>
      <c r="AH50" s="393"/>
      <c r="AI50" s="393"/>
      <c r="AJ50" s="393"/>
      <c r="AK50" s="393"/>
      <c r="AL50" s="393"/>
      <c r="AM50" s="393"/>
      <c r="AN50" s="393"/>
      <c r="AO50" s="393"/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  <c r="BC50" s="393"/>
      <c r="BD50" s="393"/>
      <c r="BE50" s="393"/>
    </row>
    <row r="51" spans="1:58" ht="15" customHeight="1" x14ac:dyDescent="0.2">
      <c r="A51" s="384" t="s">
        <v>236</v>
      </c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D51" s="384" t="s">
        <v>236</v>
      </c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101"/>
    </row>
    <row r="52" spans="1:58" ht="15" customHeight="1" x14ac:dyDescent="0.2">
      <c r="A52" s="384" t="s">
        <v>246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D52" s="384" t="s">
        <v>246</v>
      </c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101"/>
    </row>
    <row r="53" spans="1:58" ht="15" customHeight="1" x14ac:dyDescent="0.2">
      <c r="A53" s="384" t="s">
        <v>230</v>
      </c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D53" s="384" t="s">
        <v>230</v>
      </c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101"/>
    </row>
    <row r="54" spans="1:58" ht="15" customHeight="1" x14ac:dyDescent="0.2">
      <c r="A54" s="384" t="s">
        <v>481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D54" s="384" t="s">
        <v>481</v>
      </c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101"/>
    </row>
    <row r="55" spans="1:58" ht="15" customHeight="1" thickBot="1" x14ac:dyDescent="0.25">
      <c r="A55" s="99"/>
      <c r="B55" s="141"/>
      <c r="C55" s="99"/>
      <c r="D55" s="99"/>
      <c r="E55" s="99"/>
      <c r="F55" s="100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D55" s="99"/>
      <c r="AE55" s="141"/>
      <c r="AF55" s="99"/>
      <c r="AG55" s="99"/>
      <c r="AH55" s="99"/>
      <c r="AI55" s="10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101"/>
    </row>
    <row r="56" spans="1:58" ht="15" customHeight="1" x14ac:dyDescent="0.2">
      <c r="A56" s="391" t="s">
        <v>242</v>
      </c>
      <c r="B56" s="385" t="s">
        <v>243</v>
      </c>
      <c r="C56" s="385"/>
      <c r="D56" s="385"/>
      <c r="E56" s="108"/>
      <c r="F56" s="385" t="s">
        <v>116</v>
      </c>
      <c r="G56" s="385"/>
      <c r="H56" s="385"/>
      <c r="I56" s="108"/>
      <c r="J56" s="385" t="s">
        <v>117</v>
      </c>
      <c r="K56" s="385"/>
      <c r="L56" s="385"/>
      <c r="M56" s="108"/>
      <c r="N56" s="385" t="s">
        <v>118</v>
      </c>
      <c r="O56" s="385"/>
      <c r="P56" s="385"/>
      <c r="Q56" s="108"/>
      <c r="R56" s="385" t="s">
        <v>119</v>
      </c>
      <c r="S56" s="385"/>
      <c r="T56" s="385"/>
      <c r="U56" s="108"/>
      <c r="V56" s="385" t="s">
        <v>120</v>
      </c>
      <c r="W56" s="385"/>
      <c r="X56" s="385"/>
      <c r="Y56" s="108"/>
      <c r="Z56" s="385" t="s">
        <v>121</v>
      </c>
      <c r="AA56" s="385"/>
      <c r="AB56" s="385"/>
      <c r="AD56" s="391" t="s">
        <v>242</v>
      </c>
      <c r="AE56" s="385" t="s">
        <v>243</v>
      </c>
      <c r="AF56" s="385"/>
      <c r="AG56" s="385"/>
      <c r="AH56" s="108"/>
      <c r="AI56" s="385" t="s">
        <v>116</v>
      </c>
      <c r="AJ56" s="385"/>
      <c r="AK56" s="385"/>
      <c r="AL56" s="108"/>
      <c r="AM56" s="385" t="s">
        <v>117</v>
      </c>
      <c r="AN56" s="385"/>
      <c r="AO56" s="385"/>
      <c r="AP56" s="108"/>
      <c r="AQ56" s="385" t="s">
        <v>118</v>
      </c>
      <c r="AR56" s="385"/>
      <c r="AS56" s="385"/>
      <c r="AT56" s="108"/>
      <c r="AU56" s="385" t="s">
        <v>119</v>
      </c>
      <c r="AV56" s="385"/>
      <c r="AW56" s="385"/>
      <c r="AX56" s="108"/>
      <c r="AY56" s="385" t="s">
        <v>120</v>
      </c>
      <c r="AZ56" s="385"/>
      <c r="BA56" s="385"/>
      <c r="BB56" s="108"/>
      <c r="BC56" s="385" t="s">
        <v>121</v>
      </c>
      <c r="BD56" s="385"/>
      <c r="BE56" s="385"/>
      <c r="BF56" s="101"/>
    </row>
    <row r="57" spans="1:58" ht="15" customHeight="1" thickBot="1" x14ac:dyDescent="0.25">
      <c r="A57" s="392"/>
      <c r="B57" s="109" t="s">
        <v>70</v>
      </c>
      <c r="C57" s="109" t="s">
        <v>71</v>
      </c>
      <c r="D57" s="109" t="s">
        <v>72</v>
      </c>
      <c r="E57" s="110"/>
      <c r="F57" s="109" t="s">
        <v>70</v>
      </c>
      <c r="G57" s="109" t="s">
        <v>71</v>
      </c>
      <c r="H57" s="109" t="s">
        <v>72</v>
      </c>
      <c r="I57" s="110"/>
      <c r="J57" s="109" t="s">
        <v>70</v>
      </c>
      <c r="K57" s="109" t="s">
        <v>71</v>
      </c>
      <c r="L57" s="109" t="s">
        <v>72</v>
      </c>
      <c r="M57" s="110"/>
      <c r="N57" s="109" t="s">
        <v>70</v>
      </c>
      <c r="O57" s="109" t="s">
        <v>71</v>
      </c>
      <c r="P57" s="109" t="s">
        <v>72</v>
      </c>
      <c r="Q57" s="110"/>
      <c r="R57" s="109" t="s">
        <v>70</v>
      </c>
      <c r="S57" s="109" t="s">
        <v>71</v>
      </c>
      <c r="T57" s="109" t="s">
        <v>72</v>
      </c>
      <c r="U57" s="110"/>
      <c r="V57" s="109" t="s">
        <v>70</v>
      </c>
      <c r="W57" s="109" t="s">
        <v>71</v>
      </c>
      <c r="X57" s="109" t="s">
        <v>72</v>
      </c>
      <c r="Y57" s="110"/>
      <c r="Z57" s="109" t="s">
        <v>70</v>
      </c>
      <c r="AA57" s="109" t="s">
        <v>71</v>
      </c>
      <c r="AB57" s="109" t="s">
        <v>72</v>
      </c>
      <c r="AD57" s="392"/>
      <c r="AE57" s="109" t="s">
        <v>70</v>
      </c>
      <c r="AF57" s="109" t="s">
        <v>71</v>
      </c>
      <c r="AG57" s="109" t="s">
        <v>72</v>
      </c>
      <c r="AH57" s="110"/>
      <c r="AI57" s="109" t="s">
        <v>70</v>
      </c>
      <c r="AJ57" s="109" t="s">
        <v>71</v>
      </c>
      <c r="AK57" s="109" t="s">
        <v>72</v>
      </c>
      <c r="AL57" s="110"/>
      <c r="AM57" s="109" t="s">
        <v>70</v>
      </c>
      <c r="AN57" s="109" t="s">
        <v>71</v>
      </c>
      <c r="AO57" s="109" t="s">
        <v>72</v>
      </c>
      <c r="AP57" s="110"/>
      <c r="AQ57" s="109" t="s">
        <v>70</v>
      </c>
      <c r="AR57" s="109" t="s">
        <v>71</v>
      </c>
      <c r="AS57" s="109" t="s">
        <v>72</v>
      </c>
      <c r="AT57" s="110"/>
      <c r="AU57" s="109" t="s">
        <v>70</v>
      </c>
      <c r="AV57" s="109" t="s">
        <v>71</v>
      </c>
      <c r="AW57" s="109" t="s">
        <v>72</v>
      </c>
      <c r="AX57" s="110"/>
      <c r="AY57" s="109" t="s">
        <v>70</v>
      </c>
      <c r="AZ57" s="109" t="s">
        <v>71</v>
      </c>
      <c r="BA57" s="109" t="s">
        <v>72</v>
      </c>
      <c r="BB57" s="110"/>
      <c r="BC57" s="109" t="s">
        <v>70</v>
      </c>
      <c r="BD57" s="109" t="s">
        <v>71</v>
      </c>
      <c r="BE57" s="109" t="s">
        <v>72</v>
      </c>
      <c r="BF57" s="101"/>
    </row>
    <row r="58" spans="1:58" ht="15" customHeight="1" x14ac:dyDescent="0.2">
      <c r="A58" s="103"/>
      <c r="B58" s="97"/>
      <c r="C58" s="97"/>
      <c r="D58" s="97"/>
      <c r="E58" s="98"/>
      <c r="F58" s="97"/>
      <c r="G58" s="97"/>
      <c r="H58" s="97"/>
      <c r="I58" s="98"/>
      <c r="J58" s="97"/>
      <c r="K58" s="97"/>
      <c r="L58" s="97"/>
      <c r="M58" s="98"/>
      <c r="N58" s="97"/>
      <c r="O58" s="97"/>
      <c r="P58" s="97"/>
      <c r="Q58" s="98"/>
      <c r="R58" s="97"/>
      <c r="S58" s="97"/>
      <c r="T58" s="97"/>
      <c r="U58" s="98"/>
      <c r="V58" s="97"/>
      <c r="W58" s="97"/>
      <c r="X58" s="97"/>
      <c r="Y58" s="98"/>
      <c r="Z58" s="97"/>
      <c r="AA58" s="97"/>
      <c r="AB58" s="97"/>
      <c r="AD58" s="103"/>
      <c r="AE58" s="97"/>
      <c r="AF58" s="97"/>
      <c r="AG58" s="97"/>
      <c r="AH58" s="98"/>
      <c r="AI58" s="97"/>
      <c r="AJ58" s="97"/>
      <c r="AK58" s="97"/>
      <c r="AL58" s="98"/>
      <c r="AM58" s="97"/>
      <c r="AN58" s="97"/>
      <c r="AO58" s="97"/>
      <c r="AP58" s="98"/>
      <c r="AQ58" s="97"/>
      <c r="AR58" s="97"/>
      <c r="AS58" s="97"/>
      <c r="AT58" s="98"/>
      <c r="AU58" s="97"/>
      <c r="AV58" s="97"/>
      <c r="AW58" s="97"/>
      <c r="AX58" s="98"/>
      <c r="AY58" s="97"/>
      <c r="AZ58" s="97"/>
      <c r="BA58" s="97"/>
      <c r="BB58" s="98"/>
      <c r="BC58" s="97"/>
      <c r="BD58" s="97"/>
      <c r="BE58" s="97"/>
    </row>
    <row r="59" spans="1:58" ht="15" customHeight="1" x14ac:dyDescent="0.25">
      <c r="A59" s="150" t="s">
        <v>244</v>
      </c>
      <c r="B59" s="152">
        <f>+F59+J59+N59+R59+V59+Z59</f>
        <v>61123</v>
      </c>
      <c r="C59" s="152">
        <f>+G59+K59+O59+S59+W59+AA59</f>
        <v>35867</v>
      </c>
      <c r="D59" s="152">
        <f>+H59+L59+P59+T59+X59+AB59</f>
        <v>25256</v>
      </c>
      <c r="E59" s="152"/>
      <c r="F59" s="152">
        <f>SUM(F61:F87)</f>
        <v>20147</v>
      </c>
      <c r="G59" s="152">
        <f>SUM(G61:G87)</f>
        <v>11291</v>
      </c>
      <c r="H59" s="152">
        <f>SUM(H61:H87)</f>
        <v>8856</v>
      </c>
      <c r="I59" s="152"/>
      <c r="J59" s="152">
        <f>SUM(J61:J87)</f>
        <v>15599</v>
      </c>
      <c r="K59" s="152">
        <f>SUM(K61:K87)</f>
        <v>9062</v>
      </c>
      <c r="L59" s="152">
        <f>SUM(L61:L87)</f>
        <v>6537</v>
      </c>
      <c r="M59" s="152"/>
      <c r="N59" s="152">
        <f>SUM(N61:N87)</f>
        <v>10181</v>
      </c>
      <c r="O59" s="152">
        <f>SUM(O61:O87)</f>
        <v>6086</v>
      </c>
      <c r="P59" s="152">
        <f>SUM(P61:P87)</f>
        <v>4095</v>
      </c>
      <c r="Q59" s="152"/>
      <c r="R59" s="152">
        <f>SUM(R61:R87)</f>
        <v>11187</v>
      </c>
      <c r="S59" s="152">
        <f>SUM(S61:S87)</f>
        <v>6874</v>
      </c>
      <c r="T59" s="152">
        <f>SUM(T61:T87)</f>
        <v>4313</v>
      </c>
      <c r="U59" s="152"/>
      <c r="V59" s="152">
        <f>SUM(V61:V87)</f>
        <v>3907</v>
      </c>
      <c r="W59" s="152">
        <f>SUM(W61:W87)</f>
        <v>2484</v>
      </c>
      <c r="X59" s="152">
        <f>SUM(X61:X87)</f>
        <v>1423</v>
      </c>
      <c r="Y59" s="152"/>
      <c r="Z59" s="152">
        <f>SUM(Z61:Z87)</f>
        <v>102</v>
      </c>
      <c r="AA59" s="152">
        <f>SUM(AA61:AA87)</f>
        <v>70</v>
      </c>
      <c r="AB59" s="152">
        <f>SUM(AB61:AB87)</f>
        <v>32</v>
      </c>
      <c r="AC59" s="154"/>
      <c r="AD59" s="150" t="s">
        <v>244</v>
      </c>
      <c r="AE59" s="158">
        <f>+B59/(B59+B13)*100</f>
        <v>18.277042685205949</v>
      </c>
      <c r="AF59" s="158">
        <f t="shared" ref="AF59:AG59" si="35">+C59/(C59+C13)*100</f>
        <v>21.317555319136293</v>
      </c>
      <c r="AG59" s="158">
        <f t="shared" si="35"/>
        <v>15.198526845354868</v>
      </c>
      <c r="AH59" s="159"/>
      <c r="AI59" s="158">
        <f>+F59/(F59+F13)*100</f>
        <v>26.376633238197485</v>
      </c>
      <c r="AJ59" s="158">
        <f t="shared" ref="AJ59" si="36">+G59/(G59+G13)*100</f>
        <v>28.575405562726193</v>
      </c>
      <c r="AK59" s="158">
        <f t="shared" ref="AK59" si="37">+H59/(H59+H13)*100</f>
        <v>24.020179554639398</v>
      </c>
      <c r="AL59" s="159"/>
      <c r="AM59" s="158">
        <f>+J59/(J59+J13)*100</f>
        <v>22.861372063371096</v>
      </c>
      <c r="AN59" s="158">
        <f t="shared" ref="AN59" si="38">+K59/(K59+K13)*100</f>
        <v>26.221823548135077</v>
      </c>
      <c r="AO59" s="158">
        <f t="shared" ref="AO59" si="39">+L59/(L59+L13)*100</f>
        <v>19.412603195343589</v>
      </c>
      <c r="AP59" s="159"/>
      <c r="AQ59" s="158">
        <f>+N59/(N59+N13)*100</f>
        <v>15.871605400180838</v>
      </c>
      <c r="AR59" s="158">
        <f t="shared" ref="AR59" si="40">+O59/(O59+O13)*100</f>
        <v>18.894753182241537</v>
      </c>
      <c r="AS59" s="158">
        <f t="shared" ref="AS59" si="41">+P59/(P59+P13)*100</f>
        <v>12.82252004008016</v>
      </c>
      <c r="AT59" s="159"/>
      <c r="AU59" s="158">
        <f>+R59/(R59+R13)*100</f>
        <v>18.051118210862622</v>
      </c>
      <c r="AV59" s="158">
        <f t="shared" ref="AV59" si="42">+S59/(S59+S13)*100</f>
        <v>22.185644203459852</v>
      </c>
      <c r="AW59" s="158">
        <f t="shared" ref="AW59" si="43">+T59/(T59+T13)*100</f>
        <v>13.917392707324943</v>
      </c>
      <c r="AX59" s="159"/>
      <c r="AY59" s="158">
        <f>+V59/(V59+V13)*100</f>
        <v>7.846484445604804</v>
      </c>
      <c r="AZ59" s="158">
        <f t="shared" ref="AZ59" si="44">+W59/(W59+W13)*100</f>
        <v>10.220960375262313</v>
      </c>
      <c r="BA59" s="158">
        <f t="shared" ref="BA59" si="45">+X59/(X59+X13)*100</f>
        <v>5.5825814044723421</v>
      </c>
      <c r="BB59" s="159"/>
      <c r="BC59" s="158">
        <f>+Z59/(Z59+Z13)*100</f>
        <v>0.73397136072533642</v>
      </c>
      <c r="BD59" s="158">
        <f t="shared" ref="BD59" si="46">+AA59/(AA59+AA13)*100</f>
        <v>1.0475905417539657</v>
      </c>
      <c r="BE59" s="158">
        <f t="shared" ref="BE59" si="47">+AB59/(AB59+AB13)*100</f>
        <v>0.44352044352044351</v>
      </c>
      <c r="BF59" s="160"/>
    </row>
    <row r="60" spans="1:58" ht="15" customHeight="1" x14ac:dyDescent="0.2">
      <c r="A60" s="107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D60" s="107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</row>
    <row r="61" spans="1:58" ht="15" customHeight="1" x14ac:dyDescent="0.2">
      <c r="A61" s="107" t="s">
        <v>79</v>
      </c>
      <c r="B61" s="171">
        <f>'C49-52'!B61+'C57-60'!B61</f>
        <v>4810</v>
      </c>
      <c r="C61" s="171">
        <f>'C49-52'!C61+'C57-60'!C61</f>
        <v>2715</v>
      </c>
      <c r="D61" s="171">
        <f>'C49-52'!D61+'C57-60'!D61</f>
        <v>2095</v>
      </c>
      <c r="E61" s="118"/>
      <c r="F61" s="171">
        <f>'C49-52'!F61+'C57-60'!F61</f>
        <v>1743</v>
      </c>
      <c r="G61" s="171">
        <f>'C49-52'!G61+'C57-60'!G61</f>
        <v>936</v>
      </c>
      <c r="H61" s="171">
        <f>'C49-52'!H61+'C57-60'!H61</f>
        <v>807</v>
      </c>
      <c r="I61" s="118"/>
      <c r="J61" s="171">
        <f>'C49-52'!J61+'C57-60'!J61</f>
        <v>1251</v>
      </c>
      <c r="K61" s="171">
        <f>'C49-52'!K61+'C57-60'!K61</f>
        <v>693</v>
      </c>
      <c r="L61" s="171">
        <f>'C49-52'!L61+'C57-60'!L61</f>
        <v>558</v>
      </c>
      <c r="M61" s="118"/>
      <c r="N61" s="171">
        <f>'C49-52'!N61+'C57-60'!N61</f>
        <v>579</v>
      </c>
      <c r="O61" s="171">
        <f>'C49-52'!O61+'C57-60'!O61</f>
        <v>360</v>
      </c>
      <c r="P61" s="171">
        <f>'C49-52'!P61+'C57-60'!P61</f>
        <v>219</v>
      </c>
      <c r="Q61" s="118"/>
      <c r="R61" s="171">
        <f>'C49-52'!R61+'C57-60'!R61</f>
        <v>1019</v>
      </c>
      <c r="S61" s="171">
        <f>'C49-52'!S61+'C57-60'!S61</f>
        <v>587</v>
      </c>
      <c r="T61" s="171">
        <f>'C49-52'!T61+'C57-60'!T61</f>
        <v>432</v>
      </c>
      <c r="U61" s="118"/>
      <c r="V61" s="171">
        <f>'C49-52'!V61+'C57-60'!V61</f>
        <v>213</v>
      </c>
      <c r="W61" s="171">
        <f>'C49-52'!W61+'C57-60'!W61</f>
        <v>135</v>
      </c>
      <c r="X61" s="171">
        <f>'C49-52'!X61+'C57-60'!X61</f>
        <v>78</v>
      </c>
      <c r="Y61" s="118"/>
      <c r="Z61" s="171">
        <f>'C49-52'!Z61+'C57-60'!Z61</f>
        <v>5</v>
      </c>
      <c r="AA61" s="171">
        <f>'C49-52'!AA61+'C57-60'!AA61</f>
        <v>4</v>
      </c>
      <c r="AB61" s="171">
        <f>'C49-52'!AB61+'C57-60'!AB61</f>
        <v>1</v>
      </c>
      <c r="AD61" s="107" t="s">
        <v>79</v>
      </c>
      <c r="AE61" s="102">
        <f>+B61/(B61+B15)*100</f>
        <v>22.65982004051444</v>
      </c>
      <c r="AF61" s="102">
        <f t="shared" ref="AF61:AG76" si="48">+C61/(C61+C15)*100</f>
        <v>25.106343628629553</v>
      </c>
      <c r="AG61" s="102">
        <f t="shared" si="48"/>
        <v>20.119081916834723</v>
      </c>
      <c r="AH61" s="142"/>
      <c r="AI61" s="102">
        <f>+F61/(F61+F15)*100</f>
        <v>36.77215189873418</v>
      </c>
      <c r="AJ61" s="102">
        <f t="shared" ref="AJ61:AJ87" si="49">+G61/(G61+G15)*100</f>
        <v>38.360655737704917</v>
      </c>
      <c r="AK61" s="102">
        <f t="shared" ref="AK61:AK87" si="50">+H61/(H61+H15)*100</f>
        <v>35.086956521739133</v>
      </c>
      <c r="AL61" s="105"/>
      <c r="AM61" s="102">
        <f>+J61/(J61+J15)*100</f>
        <v>29.935391241923902</v>
      </c>
      <c r="AN61" s="102">
        <f t="shared" ref="AN61:AN87" si="51">+K61/(K61+K15)*100</f>
        <v>32.735002361832784</v>
      </c>
      <c r="AO61" s="102">
        <f t="shared" ref="AO61:AO87" si="52">+L61/(L61+L15)*100</f>
        <v>27.061105722599414</v>
      </c>
      <c r="AP61" s="105"/>
      <c r="AQ61" s="102">
        <f>+N61/(N61+N15)*100</f>
        <v>14.236537988689452</v>
      </c>
      <c r="AR61" s="102">
        <f t="shared" ref="AR61:AR87" si="53">+O61/(O61+O15)*100</f>
        <v>17.183770883054891</v>
      </c>
      <c r="AS61" s="102">
        <f t="shared" ref="AS61:AS87" si="54">+P61/(P61+P15)*100</f>
        <v>11.105476673427992</v>
      </c>
      <c r="AT61" s="105"/>
      <c r="AU61" s="102">
        <f>+R61/(R61+R15)*100</f>
        <v>24.348864994026282</v>
      </c>
      <c r="AV61" s="102">
        <f t="shared" ref="AV61:AV87" si="55">+S61/(S61+S15)*100</f>
        <v>27.714825306893299</v>
      </c>
      <c r="AW61" s="102">
        <f t="shared" ref="AW61:AW87" si="56">+T61/(T61+T15)*100</f>
        <v>20.899854862119014</v>
      </c>
      <c r="AX61" s="105"/>
      <c r="AY61" s="102">
        <f>+V61/(V61+V15)*100</f>
        <v>6.6541705716963451</v>
      </c>
      <c r="AZ61" s="102">
        <f t="shared" ref="AZ61:AZ87" si="57">+W61/(W61+W15)*100</f>
        <v>8.2822085889570545</v>
      </c>
      <c r="BA61" s="102">
        <f t="shared" ref="BA61:BA87" si="58">+X61/(X61+X15)*100</f>
        <v>4.9649904519414392</v>
      </c>
      <c r="BB61" s="142"/>
      <c r="BC61" s="102">
        <f>+Z61/(Z61+Z15)*100</f>
        <v>0.58479532163742687</v>
      </c>
      <c r="BD61" s="102">
        <f t="shared" ref="BD61:BD87" si="59">+AA61/(AA61+AA15)*100</f>
        <v>0.96618357487922701</v>
      </c>
      <c r="BE61" s="102">
        <f t="shared" ref="BE61:BE87" si="60">+AB61/(AB61+AB15)*100</f>
        <v>0.22675736961451248</v>
      </c>
    </row>
    <row r="62" spans="1:58" ht="15" customHeight="1" x14ac:dyDescent="0.2">
      <c r="A62" s="107" t="s">
        <v>80</v>
      </c>
      <c r="B62" s="171">
        <f>'C49-52'!B62+'C57-60'!B62</f>
        <v>4872</v>
      </c>
      <c r="C62" s="171">
        <f>'C49-52'!C62+'C57-60'!C62</f>
        <v>2783</v>
      </c>
      <c r="D62" s="171">
        <f>'C49-52'!D62+'C57-60'!D62</f>
        <v>2089</v>
      </c>
      <c r="E62" s="118"/>
      <c r="F62" s="171">
        <f>'C49-52'!F62+'C57-60'!F62</f>
        <v>1573</v>
      </c>
      <c r="G62" s="171">
        <f>'C49-52'!G62+'C57-60'!G62</f>
        <v>866</v>
      </c>
      <c r="H62" s="171">
        <f>'C49-52'!H62+'C57-60'!H62</f>
        <v>707</v>
      </c>
      <c r="I62" s="118"/>
      <c r="J62" s="171">
        <f>'C49-52'!J62+'C57-60'!J62</f>
        <v>1112</v>
      </c>
      <c r="K62" s="171">
        <f>'C49-52'!K62+'C57-60'!K62</f>
        <v>643</v>
      </c>
      <c r="L62" s="171">
        <f>'C49-52'!L62+'C57-60'!L62</f>
        <v>469</v>
      </c>
      <c r="M62" s="118"/>
      <c r="N62" s="171">
        <f>'C49-52'!N62+'C57-60'!N62</f>
        <v>969</v>
      </c>
      <c r="O62" s="171">
        <f>'C49-52'!O62+'C57-60'!O62</f>
        <v>531</v>
      </c>
      <c r="P62" s="171">
        <f>'C49-52'!P62+'C57-60'!P62</f>
        <v>438</v>
      </c>
      <c r="Q62" s="118"/>
      <c r="R62" s="171">
        <f>'C49-52'!R62+'C57-60'!R62</f>
        <v>774</v>
      </c>
      <c r="S62" s="171">
        <f>'C49-52'!S62+'C57-60'!S62</f>
        <v>474</v>
      </c>
      <c r="T62" s="171">
        <f>'C49-52'!T62+'C57-60'!T62</f>
        <v>300</v>
      </c>
      <c r="U62" s="118"/>
      <c r="V62" s="171">
        <f>'C49-52'!V62+'C57-60'!V62</f>
        <v>444</v>
      </c>
      <c r="W62" s="171">
        <f>'C49-52'!W62+'C57-60'!W62</f>
        <v>269</v>
      </c>
      <c r="X62" s="171">
        <f>'C49-52'!X62+'C57-60'!X62</f>
        <v>175</v>
      </c>
      <c r="Y62" s="118"/>
      <c r="Z62" s="171">
        <f>'C49-52'!Z62+'C57-60'!Z62</f>
        <v>0</v>
      </c>
      <c r="AA62" s="171">
        <f>'C49-52'!AA62+'C57-60'!AA62</f>
        <v>0</v>
      </c>
      <c r="AB62" s="171">
        <f>'C49-52'!AB62+'C57-60'!AB62</f>
        <v>0</v>
      </c>
      <c r="AD62" s="107" t="s">
        <v>80</v>
      </c>
      <c r="AE62" s="102">
        <f t="shared" ref="AE62:AE87" si="61">+B62/(B62+B16)*100</f>
        <v>21.918301241677163</v>
      </c>
      <c r="AF62" s="102">
        <f t="shared" si="48"/>
        <v>24.637039660056654</v>
      </c>
      <c r="AG62" s="102">
        <f t="shared" si="48"/>
        <v>19.109037687522868</v>
      </c>
      <c r="AH62" s="142"/>
      <c r="AI62" s="102">
        <f t="shared" ref="AI62:AI87" si="62">+F62/(F62+F16)*100</f>
        <v>31.605384769941729</v>
      </c>
      <c r="AJ62" s="102">
        <f t="shared" si="49"/>
        <v>33.841344275107467</v>
      </c>
      <c r="AK62" s="102">
        <f t="shared" si="50"/>
        <v>29.239040529363109</v>
      </c>
      <c r="AL62" s="105"/>
      <c r="AM62" s="102">
        <f t="shared" ref="AM62:AM87" si="63">+J62/(J62+J16)*100</f>
        <v>25.129943502824858</v>
      </c>
      <c r="AN62" s="102">
        <f t="shared" si="51"/>
        <v>28.301056338028168</v>
      </c>
      <c r="AO62" s="102">
        <f t="shared" si="52"/>
        <v>21.783557826288899</v>
      </c>
      <c r="AP62" s="105"/>
      <c r="AQ62" s="102">
        <f t="shared" ref="AQ62:AQ87" si="64">+N62/(N62+N16)*100</f>
        <v>22.967527850201471</v>
      </c>
      <c r="AR62" s="102">
        <f t="shared" si="53"/>
        <v>25.297760838494522</v>
      </c>
      <c r="AS62" s="102">
        <f t="shared" si="54"/>
        <v>20.660377358490567</v>
      </c>
      <c r="AT62" s="105"/>
      <c r="AU62" s="102">
        <f t="shared" ref="AU62:AU87" si="65">+R62/(R62+R16)*100</f>
        <v>17.854671280276815</v>
      </c>
      <c r="AV62" s="102">
        <f t="shared" si="55"/>
        <v>21.380243572395127</v>
      </c>
      <c r="AW62" s="102">
        <f t="shared" si="56"/>
        <v>14.164305949008499</v>
      </c>
      <c r="AX62" s="105"/>
      <c r="AY62" s="102">
        <f t="shared" ref="AY62:AY87" si="66">+V62/(V62+V16)*100</f>
        <v>12.094797058022337</v>
      </c>
      <c r="AZ62" s="102">
        <f t="shared" si="57"/>
        <v>14.556277056277056</v>
      </c>
      <c r="BA62" s="102">
        <f t="shared" si="58"/>
        <v>9.5995611629182669</v>
      </c>
      <c r="BB62" s="142"/>
      <c r="BC62" s="102">
        <f t="shared" ref="BC62:BC87" si="67">+Z62/(Z62+Z16)*100</f>
        <v>0</v>
      </c>
      <c r="BD62" s="102">
        <f t="shared" si="59"/>
        <v>0</v>
      </c>
      <c r="BE62" s="102">
        <f t="shared" si="60"/>
        <v>0</v>
      </c>
    </row>
    <row r="63" spans="1:58" ht="15" customHeight="1" x14ac:dyDescent="0.2">
      <c r="A63" s="107" t="s">
        <v>81</v>
      </c>
      <c r="B63" s="171">
        <f>'C49-52'!B63+'C57-60'!B63</f>
        <v>4762</v>
      </c>
      <c r="C63" s="171">
        <f>'C49-52'!C63+'C57-60'!C63</f>
        <v>2585</v>
      </c>
      <c r="D63" s="171">
        <f>'C49-52'!D63+'C57-60'!D63</f>
        <v>2177</v>
      </c>
      <c r="E63" s="118"/>
      <c r="F63" s="171">
        <f>'C49-52'!F63+'C57-60'!F63</f>
        <v>1479</v>
      </c>
      <c r="G63" s="171">
        <f>'C49-52'!G63+'C57-60'!G63</f>
        <v>829</v>
      </c>
      <c r="H63" s="171">
        <f>'C49-52'!H63+'C57-60'!H63</f>
        <v>650</v>
      </c>
      <c r="I63" s="118"/>
      <c r="J63" s="171">
        <f>'C49-52'!J63+'C57-60'!J63</f>
        <v>1145</v>
      </c>
      <c r="K63" s="171">
        <f>'C49-52'!K63+'C57-60'!K63</f>
        <v>597</v>
      </c>
      <c r="L63" s="171">
        <f>'C49-52'!L63+'C57-60'!L63</f>
        <v>548</v>
      </c>
      <c r="M63" s="118"/>
      <c r="N63" s="171">
        <f>'C49-52'!N63+'C57-60'!N63</f>
        <v>873</v>
      </c>
      <c r="O63" s="171">
        <f>'C49-52'!O63+'C57-60'!O63</f>
        <v>464</v>
      </c>
      <c r="P63" s="171">
        <f>'C49-52'!P63+'C57-60'!P63</f>
        <v>409</v>
      </c>
      <c r="Q63" s="118"/>
      <c r="R63" s="171">
        <f>'C49-52'!R63+'C57-60'!R63</f>
        <v>981</v>
      </c>
      <c r="S63" s="171">
        <f>'C49-52'!S63+'C57-60'!S63</f>
        <v>537</v>
      </c>
      <c r="T63" s="171">
        <f>'C49-52'!T63+'C57-60'!T63</f>
        <v>444</v>
      </c>
      <c r="U63" s="118"/>
      <c r="V63" s="171">
        <f>'C49-52'!V63+'C57-60'!V63</f>
        <v>284</v>
      </c>
      <c r="W63" s="171">
        <f>'C49-52'!W63+'C57-60'!W63</f>
        <v>158</v>
      </c>
      <c r="X63" s="171">
        <f>'C49-52'!X63+'C57-60'!X63</f>
        <v>126</v>
      </c>
      <c r="Y63" s="118"/>
      <c r="Z63" s="171">
        <f>'C49-52'!Z63+'C57-60'!Z63</f>
        <v>0</v>
      </c>
      <c r="AA63" s="171">
        <f>'C49-52'!AA63+'C57-60'!AA63</f>
        <v>0</v>
      </c>
      <c r="AB63" s="171">
        <f>'C49-52'!AB63+'C57-60'!AB63</f>
        <v>0</v>
      </c>
      <c r="AD63" s="107" t="s">
        <v>81</v>
      </c>
      <c r="AE63" s="102">
        <f t="shared" si="61"/>
        <v>26.716786355475762</v>
      </c>
      <c r="AF63" s="102">
        <f t="shared" si="48"/>
        <v>29.97448979591837</v>
      </c>
      <c r="AG63" s="102">
        <f t="shared" si="48"/>
        <v>23.663043478260871</v>
      </c>
      <c r="AH63" s="142"/>
      <c r="AI63" s="102">
        <f t="shared" si="62"/>
        <v>35.014204545454547</v>
      </c>
      <c r="AJ63" s="102">
        <f t="shared" si="49"/>
        <v>37.87117405207858</v>
      </c>
      <c r="AK63" s="102">
        <f t="shared" si="50"/>
        <v>31.941031941031937</v>
      </c>
      <c r="AL63" s="105"/>
      <c r="AM63" s="102">
        <f t="shared" si="63"/>
        <v>31.36986301369863</v>
      </c>
      <c r="AN63" s="102">
        <f t="shared" si="51"/>
        <v>33.520494104435713</v>
      </c>
      <c r="AO63" s="102">
        <f t="shared" si="52"/>
        <v>29.320492241840558</v>
      </c>
      <c r="AP63" s="105"/>
      <c r="AQ63" s="102">
        <f t="shared" si="64"/>
        <v>25.392670157068064</v>
      </c>
      <c r="AR63" s="102">
        <f t="shared" si="53"/>
        <v>27.784431137724553</v>
      </c>
      <c r="AS63" s="102">
        <f t="shared" si="54"/>
        <v>23.133484162895929</v>
      </c>
      <c r="AT63" s="105"/>
      <c r="AU63" s="102">
        <f t="shared" si="65"/>
        <v>28.895434462444769</v>
      </c>
      <c r="AV63" s="102">
        <f t="shared" si="55"/>
        <v>32.803909590714717</v>
      </c>
      <c r="AW63" s="102">
        <f t="shared" si="56"/>
        <v>25.255972696245731</v>
      </c>
      <c r="AX63" s="105"/>
      <c r="AY63" s="102">
        <f t="shared" si="66"/>
        <v>11.544715447154472</v>
      </c>
      <c r="AZ63" s="102">
        <f t="shared" si="57"/>
        <v>14.170403587443946</v>
      </c>
      <c r="BA63" s="102">
        <f t="shared" si="58"/>
        <v>9.3680297397769525</v>
      </c>
      <c r="BB63" s="142"/>
      <c r="BC63" s="102">
        <f t="shared" si="67"/>
        <v>0</v>
      </c>
      <c r="BD63" s="102">
        <f t="shared" si="59"/>
        <v>0</v>
      </c>
      <c r="BE63" s="102">
        <f t="shared" si="60"/>
        <v>0</v>
      </c>
    </row>
    <row r="64" spans="1:58" ht="15" customHeight="1" x14ac:dyDescent="0.2">
      <c r="A64" s="107" t="s">
        <v>82</v>
      </c>
      <c r="B64" s="171">
        <f>'C49-52'!B64+'C57-60'!B64</f>
        <v>6586</v>
      </c>
      <c r="C64" s="171">
        <f>'C49-52'!C64+'C57-60'!C64</f>
        <v>3707</v>
      </c>
      <c r="D64" s="171">
        <f>'C49-52'!D64+'C57-60'!D64</f>
        <v>2879</v>
      </c>
      <c r="E64" s="118"/>
      <c r="F64" s="171">
        <f>'C49-52'!F64+'C57-60'!F64</f>
        <v>2157</v>
      </c>
      <c r="G64" s="171">
        <f>'C49-52'!G64+'C57-60'!G64</f>
        <v>1150</v>
      </c>
      <c r="H64" s="171">
        <f>'C49-52'!H64+'C57-60'!H64</f>
        <v>1007</v>
      </c>
      <c r="I64" s="118"/>
      <c r="J64" s="171">
        <f>'C49-52'!J64+'C57-60'!J64</f>
        <v>1535</v>
      </c>
      <c r="K64" s="171">
        <f>'C49-52'!K64+'C57-60'!K64</f>
        <v>855</v>
      </c>
      <c r="L64" s="171">
        <f>'C49-52'!L64+'C57-60'!L64</f>
        <v>680</v>
      </c>
      <c r="M64" s="118"/>
      <c r="N64" s="171">
        <f>'C49-52'!N64+'C57-60'!N64</f>
        <v>1100</v>
      </c>
      <c r="O64" s="171">
        <f>'C49-52'!O64+'C57-60'!O64</f>
        <v>629</v>
      </c>
      <c r="P64" s="171">
        <f>'C49-52'!P64+'C57-60'!P64</f>
        <v>471</v>
      </c>
      <c r="Q64" s="118"/>
      <c r="R64" s="171">
        <f>'C49-52'!R64+'C57-60'!R64</f>
        <v>1330</v>
      </c>
      <c r="S64" s="171">
        <f>'C49-52'!S64+'C57-60'!S64</f>
        <v>771</v>
      </c>
      <c r="T64" s="171">
        <f>'C49-52'!T64+'C57-60'!T64</f>
        <v>559</v>
      </c>
      <c r="U64" s="118"/>
      <c r="V64" s="171">
        <f>'C49-52'!V64+'C57-60'!V64</f>
        <v>432</v>
      </c>
      <c r="W64" s="171">
        <f>'C49-52'!W64+'C57-60'!W64</f>
        <v>276</v>
      </c>
      <c r="X64" s="171">
        <f>'C49-52'!X64+'C57-60'!X64</f>
        <v>156</v>
      </c>
      <c r="Y64" s="118"/>
      <c r="Z64" s="171">
        <f>'C49-52'!Z64+'C57-60'!Z64</f>
        <v>32</v>
      </c>
      <c r="AA64" s="171">
        <f>'C49-52'!AA64+'C57-60'!AA64</f>
        <v>26</v>
      </c>
      <c r="AB64" s="171">
        <f>'C49-52'!AB64+'C57-60'!AB64</f>
        <v>6</v>
      </c>
      <c r="AD64" s="107" t="s">
        <v>82</v>
      </c>
      <c r="AE64" s="102">
        <f t="shared" si="61"/>
        <v>28.751036800977868</v>
      </c>
      <c r="AF64" s="102">
        <f t="shared" si="48"/>
        <v>32.706899594141518</v>
      </c>
      <c r="AG64" s="102">
        <f t="shared" si="48"/>
        <v>24.876868573403613</v>
      </c>
      <c r="AH64" s="142"/>
      <c r="AI64" s="102">
        <f t="shared" si="62"/>
        <v>43.053892215568865</v>
      </c>
      <c r="AJ64" s="102">
        <f t="shared" si="49"/>
        <v>45.027407987470639</v>
      </c>
      <c r="AK64" s="102">
        <f t="shared" si="50"/>
        <v>41.001628664495115</v>
      </c>
      <c r="AL64" s="105"/>
      <c r="AM64" s="102">
        <f t="shared" si="63"/>
        <v>35.51596483109671</v>
      </c>
      <c r="AN64" s="102">
        <f t="shared" si="51"/>
        <v>38.705296514259842</v>
      </c>
      <c r="AO64" s="102">
        <f t="shared" si="52"/>
        <v>32.181732134406062</v>
      </c>
      <c r="AP64" s="105"/>
      <c r="AQ64" s="102">
        <f t="shared" si="64"/>
        <v>25.59329920893439</v>
      </c>
      <c r="AR64" s="102">
        <f t="shared" si="53"/>
        <v>29.544387036167212</v>
      </c>
      <c r="AS64" s="102">
        <f t="shared" si="54"/>
        <v>21.715076071922546</v>
      </c>
      <c r="AT64" s="105"/>
      <c r="AU64" s="102">
        <f t="shared" si="65"/>
        <v>31.103835360149674</v>
      </c>
      <c r="AV64" s="102">
        <f t="shared" si="55"/>
        <v>36.907611297271423</v>
      </c>
      <c r="AW64" s="102">
        <f t="shared" si="56"/>
        <v>25.560128029263833</v>
      </c>
      <c r="AX64" s="105"/>
      <c r="AY64" s="102">
        <f t="shared" si="66"/>
        <v>12.750885478158205</v>
      </c>
      <c r="AZ64" s="102">
        <f t="shared" si="57"/>
        <v>17.185554171855539</v>
      </c>
      <c r="BA64" s="102">
        <f t="shared" si="58"/>
        <v>8.7542087542087543</v>
      </c>
      <c r="BB64" s="142"/>
      <c r="BC64" s="102">
        <f t="shared" si="67"/>
        <v>1.9838809671419715</v>
      </c>
      <c r="BD64" s="102">
        <f t="shared" si="59"/>
        <v>3.4805890227576977</v>
      </c>
      <c r="BE64" s="102">
        <f t="shared" si="60"/>
        <v>0.69284064665127021</v>
      </c>
    </row>
    <row r="65" spans="1:57" ht="15" customHeight="1" x14ac:dyDescent="0.2">
      <c r="A65" s="107" t="s">
        <v>83</v>
      </c>
      <c r="B65" s="171">
        <f>'C49-52'!B65+'C57-60'!B65</f>
        <v>576</v>
      </c>
      <c r="C65" s="171">
        <f>'C49-52'!C65+'C57-60'!C65</f>
        <v>359</v>
      </c>
      <c r="D65" s="171">
        <f>'C49-52'!D65+'C57-60'!D65</f>
        <v>217</v>
      </c>
      <c r="E65" s="118"/>
      <c r="F65" s="171">
        <f>'C49-52'!F65+'C57-60'!F65</f>
        <v>172</v>
      </c>
      <c r="G65" s="171">
        <f>'C49-52'!G65+'C57-60'!G65</f>
        <v>104</v>
      </c>
      <c r="H65" s="171">
        <f>'C49-52'!H65+'C57-60'!H65</f>
        <v>68</v>
      </c>
      <c r="I65" s="118"/>
      <c r="J65" s="171">
        <f>'C49-52'!J65+'C57-60'!J65</f>
        <v>135</v>
      </c>
      <c r="K65" s="171">
        <f>'C49-52'!K65+'C57-60'!K65</f>
        <v>72</v>
      </c>
      <c r="L65" s="171">
        <f>'C49-52'!L65+'C57-60'!L65</f>
        <v>63</v>
      </c>
      <c r="M65" s="118"/>
      <c r="N65" s="171">
        <f>'C49-52'!N65+'C57-60'!N65</f>
        <v>95</v>
      </c>
      <c r="O65" s="171">
        <f>'C49-52'!O65+'C57-60'!O65</f>
        <v>64</v>
      </c>
      <c r="P65" s="171">
        <f>'C49-52'!P65+'C57-60'!P65</f>
        <v>31</v>
      </c>
      <c r="Q65" s="118"/>
      <c r="R65" s="171">
        <f>'C49-52'!R65+'C57-60'!R65</f>
        <v>96</v>
      </c>
      <c r="S65" s="171">
        <f>'C49-52'!S65+'C57-60'!S65</f>
        <v>63</v>
      </c>
      <c r="T65" s="171">
        <f>'C49-52'!T65+'C57-60'!T65</f>
        <v>33</v>
      </c>
      <c r="U65" s="118"/>
      <c r="V65" s="171">
        <f>'C49-52'!V65+'C57-60'!V65</f>
        <v>78</v>
      </c>
      <c r="W65" s="171">
        <f>'C49-52'!W65+'C57-60'!W65</f>
        <v>56</v>
      </c>
      <c r="X65" s="171">
        <f>'C49-52'!X65+'C57-60'!X65</f>
        <v>22</v>
      </c>
      <c r="Y65" s="118"/>
      <c r="Z65" s="171">
        <f>'C49-52'!Z65+'C57-60'!Z65</f>
        <v>0</v>
      </c>
      <c r="AA65" s="171">
        <f>'C49-52'!AA65+'C57-60'!AA65</f>
        <v>0</v>
      </c>
      <c r="AB65" s="171">
        <f>'C49-52'!AB65+'C57-60'!AB65</f>
        <v>0</v>
      </c>
      <c r="AD65" s="107" t="s">
        <v>83</v>
      </c>
      <c r="AE65" s="102">
        <f t="shared" si="61"/>
        <v>10.944328329849895</v>
      </c>
      <c r="AF65" s="102">
        <f t="shared" si="48"/>
        <v>12.988422575976847</v>
      </c>
      <c r="AG65" s="102">
        <f t="shared" si="48"/>
        <v>8.6834733893557416</v>
      </c>
      <c r="AH65" s="142"/>
      <c r="AI65" s="102">
        <f t="shared" si="62"/>
        <v>16.570327552986512</v>
      </c>
      <c r="AJ65" s="102">
        <f t="shared" si="49"/>
        <v>18.978102189781019</v>
      </c>
      <c r="AK65" s="102">
        <f t="shared" si="50"/>
        <v>13.877551020408163</v>
      </c>
      <c r="AL65" s="105"/>
      <c r="AM65" s="102">
        <f t="shared" si="63"/>
        <v>13.261296660117877</v>
      </c>
      <c r="AN65" s="102">
        <f t="shared" si="51"/>
        <v>13.636363636363635</v>
      </c>
      <c r="AO65" s="102">
        <f t="shared" si="52"/>
        <v>12.857142857142856</v>
      </c>
      <c r="AP65" s="105"/>
      <c r="AQ65" s="102">
        <f t="shared" si="64"/>
        <v>9.5</v>
      </c>
      <c r="AR65" s="102">
        <f t="shared" si="53"/>
        <v>12.075471698113208</v>
      </c>
      <c r="AS65" s="102">
        <f t="shared" si="54"/>
        <v>6.5957446808510634</v>
      </c>
      <c r="AT65" s="105"/>
      <c r="AU65" s="102">
        <f t="shared" si="65"/>
        <v>10.16949152542373</v>
      </c>
      <c r="AV65" s="102">
        <f t="shared" si="55"/>
        <v>12.6</v>
      </c>
      <c r="AW65" s="102">
        <f t="shared" si="56"/>
        <v>7.4324324324324325</v>
      </c>
      <c r="AX65" s="105"/>
      <c r="AY65" s="102">
        <f t="shared" si="66"/>
        <v>8.5152838427947604</v>
      </c>
      <c r="AZ65" s="102">
        <f t="shared" si="57"/>
        <v>11.691022964509393</v>
      </c>
      <c r="BA65" s="102">
        <f t="shared" si="58"/>
        <v>5.0343249427917618</v>
      </c>
      <c r="BB65" s="142"/>
      <c r="BC65" s="102">
        <f t="shared" si="67"/>
        <v>0</v>
      </c>
      <c r="BD65" s="102">
        <f t="shared" si="59"/>
        <v>0</v>
      </c>
      <c r="BE65" s="102">
        <f t="shared" si="60"/>
        <v>0</v>
      </c>
    </row>
    <row r="66" spans="1:57" ht="15" customHeight="1" x14ac:dyDescent="0.2">
      <c r="A66" s="107" t="s">
        <v>84</v>
      </c>
      <c r="B66" s="171">
        <f>'C49-52'!B66+'C57-60'!B66</f>
        <v>1693</v>
      </c>
      <c r="C66" s="171">
        <f>'C49-52'!C66+'C57-60'!C66</f>
        <v>1055</v>
      </c>
      <c r="D66" s="171">
        <f>'C49-52'!D66+'C57-60'!D66</f>
        <v>638</v>
      </c>
      <c r="E66" s="118"/>
      <c r="F66" s="171">
        <f>'C49-52'!F66+'C57-60'!F66</f>
        <v>507</v>
      </c>
      <c r="G66" s="171">
        <f>'C49-52'!G66+'C57-60'!G66</f>
        <v>294</v>
      </c>
      <c r="H66" s="171">
        <f>'C49-52'!H66+'C57-60'!H66</f>
        <v>213</v>
      </c>
      <c r="I66" s="118"/>
      <c r="J66" s="171">
        <f>'C49-52'!J66+'C57-60'!J66</f>
        <v>409</v>
      </c>
      <c r="K66" s="171">
        <f>'C49-52'!K66+'C57-60'!K66</f>
        <v>238</v>
      </c>
      <c r="L66" s="171">
        <f>'C49-52'!L66+'C57-60'!L66</f>
        <v>171</v>
      </c>
      <c r="M66" s="118"/>
      <c r="N66" s="171">
        <f>'C49-52'!N66+'C57-60'!N66</f>
        <v>329</v>
      </c>
      <c r="O66" s="171">
        <f>'C49-52'!O66+'C57-60'!O66</f>
        <v>214</v>
      </c>
      <c r="P66" s="171">
        <f>'C49-52'!P66+'C57-60'!P66</f>
        <v>115</v>
      </c>
      <c r="Q66" s="118"/>
      <c r="R66" s="171">
        <f>'C49-52'!R66+'C57-60'!R66</f>
        <v>338</v>
      </c>
      <c r="S66" s="171">
        <f>'C49-52'!S66+'C57-60'!S66</f>
        <v>228</v>
      </c>
      <c r="T66" s="171">
        <f>'C49-52'!T66+'C57-60'!T66</f>
        <v>110</v>
      </c>
      <c r="U66" s="118"/>
      <c r="V66" s="171">
        <f>'C49-52'!V66+'C57-60'!V66</f>
        <v>107</v>
      </c>
      <c r="W66" s="171">
        <f>'C49-52'!W66+'C57-60'!W66</f>
        <v>79</v>
      </c>
      <c r="X66" s="171">
        <f>'C49-52'!X66+'C57-60'!X66</f>
        <v>28</v>
      </c>
      <c r="Y66" s="118"/>
      <c r="Z66" s="171">
        <f>'C49-52'!Z66+'C57-60'!Z66</f>
        <v>3</v>
      </c>
      <c r="AA66" s="171">
        <f>'C49-52'!AA66+'C57-60'!AA66</f>
        <v>2</v>
      </c>
      <c r="AB66" s="171">
        <f>'C49-52'!AB66+'C57-60'!AB66</f>
        <v>1</v>
      </c>
      <c r="AD66" s="107" t="s">
        <v>84</v>
      </c>
      <c r="AE66" s="102">
        <f t="shared" si="61"/>
        <v>15.133637257531063</v>
      </c>
      <c r="AF66" s="102">
        <f t="shared" si="48"/>
        <v>18.508771929824562</v>
      </c>
      <c r="AG66" s="102">
        <f t="shared" si="48"/>
        <v>11.627483141971934</v>
      </c>
      <c r="AH66" s="142"/>
      <c r="AI66" s="102">
        <f t="shared" si="62"/>
        <v>19.913589945011783</v>
      </c>
      <c r="AJ66" s="102">
        <f t="shared" si="49"/>
        <v>22.306525037936268</v>
      </c>
      <c r="AK66" s="102">
        <f t="shared" si="50"/>
        <v>17.34527687296417</v>
      </c>
      <c r="AL66" s="105"/>
      <c r="AM66" s="102">
        <f t="shared" si="63"/>
        <v>17.774880486744891</v>
      </c>
      <c r="AN66" s="102">
        <f t="shared" si="51"/>
        <v>20.641803989592368</v>
      </c>
      <c r="AO66" s="102">
        <f t="shared" si="52"/>
        <v>14.895470383275262</v>
      </c>
      <c r="AP66" s="105"/>
      <c r="AQ66" s="102">
        <f t="shared" si="64"/>
        <v>15.475070555032927</v>
      </c>
      <c r="AR66" s="102">
        <f t="shared" si="53"/>
        <v>19.851576994434136</v>
      </c>
      <c r="AS66" s="102">
        <f t="shared" si="54"/>
        <v>10.973282442748092</v>
      </c>
      <c r="AT66" s="105"/>
      <c r="AU66" s="102">
        <f t="shared" si="65"/>
        <v>15.838800374882849</v>
      </c>
      <c r="AV66" s="102">
        <f t="shared" si="55"/>
        <v>20.746132848043679</v>
      </c>
      <c r="AW66" s="102">
        <f t="shared" si="56"/>
        <v>10.628019323671497</v>
      </c>
      <c r="AX66" s="105"/>
      <c r="AY66" s="102">
        <f t="shared" si="66"/>
        <v>6.4848484848484853</v>
      </c>
      <c r="AZ66" s="102">
        <f t="shared" si="57"/>
        <v>9.3601895734597154</v>
      </c>
      <c r="BA66" s="102">
        <f t="shared" si="58"/>
        <v>3.4739454094292808</v>
      </c>
      <c r="BB66" s="142"/>
      <c r="BC66" s="102">
        <f t="shared" si="67"/>
        <v>0.69767441860465118</v>
      </c>
      <c r="BD66" s="102">
        <f t="shared" si="59"/>
        <v>0.96153846153846156</v>
      </c>
      <c r="BE66" s="102">
        <f t="shared" si="60"/>
        <v>0.45045045045045046</v>
      </c>
    </row>
    <row r="67" spans="1:57" ht="15" customHeight="1" x14ac:dyDescent="0.2">
      <c r="A67" s="107" t="s">
        <v>85</v>
      </c>
      <c r="B67" s="171">
        <f>'C49-52'!B67+'C57-60'!B67</f>
        <v>526</v>
      </c>
      <c r="C67" s="171">
        <f>'C49-52'!C67+'C57-60'!C67</f>
        <v>338</v>
      </c>
      <c r="D67" s="171">
        <f>'C49-52'!D67+'C57-60'!D67</f>
        <v>188</v>
      </c>
      <c r="E67" s="118"/>
      <c r="F67" s="171">
        <f>'C49-52'!F67+'C57-60'!F67</f>
        <v>152</v>
      </c>
      <c r="G67" s="171">
        <f>'C49-52'!G67+'C57-60'!G67</f>
        <v>89</v>
      </c>
      <c r="H67" s="171">
        <f>'C49-52'!H67+'C57-60'!H67</f>
        <v>63</v>
      </c>
      <c r="I67" s="118"/>
      <c r="J67" s="171">
        <f>'C49-52'!J67+'C57-60'!J67</f>
        <v>174</v>
      </c>
      <c r="K67" s="171">
        <f>'C49-52'!K67+'C57-60'!K67</f>
        <v>114</v>
      </c>
      <c r="L67" s="171">
        <f>'C49-52'!L67+'C57-60'!L67</f>
        <v>60</v>
      </c>
      <c r="M67" s="118"/>
      <c r="N67" s="171">
        <f>'C49-52'!N67+'C57-60'!N67</f>
        <v>66</v>
      </c>
      <c r="O67" s="171">
        <f>'C49-52'!O67+'C57-60'!O67</f>
        <v>45</v>
      </c>
      <c r="P67" s="171">
        <f>'C49-52'!P67+'C57-60'!P67</f>
        <v>21</v>
      </c>
      <c r="Q67" s="118"/>
      <c r="R67" s="171">
        <f>'C49-52'!R67+'C57-60'!R67</f>
        <v>111</v>
      </c>
      <c r="S67" s="171">
        <f>'C49-52'!S67+'C57-60'!S67</f>
        <v>74</v>
      </c>
      <c r="T67" s="171">
        <f>'C49-52'!T67+'C57-60'!T67</f>
        <v>37</v>
      </c>
      <c r="U67" s="118"/>
      <c r="V67" s="171">
        <f>'C49-52'!V67+'C57-60'!V67</f>
        <v>21</v>
      </c>
      <c r="W67" s="171">
        <f>'C49-52'!W67+'C57-60'!W67</f>
        <v>15</v>
      </c>
      <c r="X67" s="171">
        <f>'C49-52'!X67+'C57-60'!X67</f>
        <v>6</v>
      </c>
      <c r="Y67" s="118"/>
      <c r="Z67" s="171">
        <f>'C49-52'!Z67+'C57-60'!Z67</f>
        <v>2</v>
      </c>
      <c r="AA67" s="171">
        <f>'C49-52'!AA67+'C57-60'!AA67</f>
        <v>1</v>
      </c>
      <c r="AB67" s="171">
        <f>'C49-52'!AB67+'C57-60'!AB67</f>
        <v>1</v>
      </c>
      <c r="AD67" s="107" t="s">
        <v>85</v>
      </c>
      <c r="AE67" s="102">
        <f t="shared" si="61"/>
        <v>19.939347990902199</v>
      </c>
      <c r="AF67" s="102">
        <f t="shared" si="48"/>
        <v>25.470987189148453</v>
      </c>
      <c r="AG67" s="102">
        <f t="shared" si="48"/>
        <v>14.340198321891688</v>
      </c>
      <c r="AH67" s="142"/>
      <c r="AI67" s="102">
        <f t="shared" si="62"/>
        <v>29.980276134122285</v>
      </c>
      <c r="AJ67" s="102">
        <f t="shared" si="49"/>
        <v>30.584192439862544</v>
      </c>
      <c r="AK67" s="102">
        <f t="shared" si="50"/>
        <v>29.166666666666668</v>
      </c>
      <c r="AL67" s="105"/>
      <c r="AM67" s="102">
        <f t="shared" si="63"/>
        <v>32.706766917293237</v>
      </c>
      <c r="AN67" s="102">
        <f t="shared" si="51"/>
        <v>43.18181818181818</v>
      </c>
      <c r="AO67" s="102">
        <f t="shared" si="52"/>
        <v>22.388059701492537</v>
      </c>
      <c r="AP67" s="105"/>
      <c r="AQ67" s="102">
        <f t="shared" si="64"/>
        <v>13.306451612903224</v>
      </c>
      <c r="AR67" s="102">
        <f t="shared" si="53"/>
        <v>19.230769230769234</v>
      </c>
      <c r="AS67" s="102">
        <f t="shared" si="54"/>
        <v>8.015267175572518</v>
      </c>
      <c r="AT67" s="105"/>
      <c r="AU67" s="102">
        <f t="shared" si="65"/>
        <v>21.022727272727273</v>
      </c>
      <c r="AV67" s="102">
        <f t="shared" si="55"/>
        <v>29.838709677419356</v>
      </c>
      <c r="AW67" s="102">
        <f t="shared" si="56"/>
        <v>13.214285714285715</v>
      </c>
      <c r="AX67" s="105"/>
      <c r="AY67" s="102">
        <f t="shared" si="66"/>
        <v>5.1724137931034484</v>
      </c>
      <c r="AZ67" s="102">
        <f t="shared" si="57"/>
        <v>7.6923076923076925</v>
      </c>
      <c r="BA67" s="102">
        <f t="shared" si="58"/>
        <v>2.8436018957345972</v>
      </c>
      <c r="BB67" s="142"/>
      <c r="BC67" s="102">
        <f t="shared" si="67"/>
        <v>1.1834319526627219</v>
      </c>
      <c r="BD67" s="102">
        <f t="shared" si="59"/>
        <v>1.0526315789473684</v>
      </c>
      <c r="BE67" s="102">
        <f t="shared" si="60"/>
        <v>1.3513513513513513</v>
      </c>
    </row>
    <row r="68" spans="1:57" ht="15" customHeight="1" x14ac:dyDescent="0.2">
      <c r="A68" s="107" t="s">
        <v>86</v>
      </c>
      <c r="B68" s="171">
        <f>'C49-52'!B68+'C57-60'!B68</f>
        <v>6151</v>
      </c>
      <c r="C68" s="171">
        <f>'C49-52'!C68+'C57-60'!C68</f>
        <v>3667</v>
      </c>
      <c r="D68" s="171">
        <f>'C49-52'!D68+'C57-60'!D68</f>
        <v>2484</v>
      </c>
      <c r="E68" s="118"/>
      <c r="F68" s="171">
        <f>'C49-52'!F68+'C57-60'!F68</f>
        <v>2163</v>
      </c>
      <c r="G68" s="171">
        <f>'C49-52'!G68+'C57-60'!G68</f>
        <v>1229</v>
      </c>
      <c r="H68" s="171">
        <f>'C49-52'!H68+'C57-60'!H68</f>
        <v>934</v>
      </c>
      <c r="I68" s="118"/>
      <c r="J68" s="171">
        <f>'C49-52'!J68+'C57-60'!J68</f>
        <v>1587</v>
      </c>
      <c r="K68" s="171">
        <f>'C49-52'!K68+'C57-60'!K68</f>
        <v>943</v>
      </c>
      <c r="L68" s="171">
        <f>'C49-52'!L68+'C57-60'!L68</f>
        <v>644</v>
      </c>
      <c r="M68" s="118"/>
      <c r="N68" s="171">
        <f>'C49-52'!N68+'C57-60'!N68</f>
        <v>1073</v>
      </c>
      <c r="O68" s="171">
        <f>'C49-52'!O68+'C57-60'!O68</f>
        <v>675</v>
      </c>
      <c r="P68" s="171">
        <f>'C49-52'!P68+'C57-60'!P68</f>
        <v>398</v>
      </c>
      <c r="Q68" s="118"/>
      <c r="R68" s="171">
        <f>'C49-52'!R68+'C57-60'!R68</f>
        <v>1030</v>
      </c>
      <c r="S68" s="171">
        <f>'C49-52'!S68+'C57-60'!S68</f>
        <v>619</v>
      </c>
      <c r="T68" s="171">
        <f>'C49-52'!T68+'C57-60'!T68</f>
        <v>411</v>
      </c>
      <c r="U68" s="118"/>
      <c r="V68" s="171">
        <f>'C49-52'!V68+'C57-60'!V68</f>
        <v>297</v>
      </c>
      <c r="W68" s="171">
        <f>'C49-52'!W68+'C57-60'!W68</f>
        <v>200</v>
      </c>
      <c r="X68" s="171">
        <f>'C49-52'!X68+'C57-60'!X68</f>
        <v>97</v>
      </c>
      <c r="Y68" s="118"/>
      <c r="Z68" s="171">
        <f>'C49-52'!Z68+'C57-60'!Z68</f>
        <v>1</v>
      </c>
      <c r="AA68" s="171">
        <f>'C49-52'!AA68+'C57-60'!AA68</f>
        <v>1</v>
      </c>
      <c r="AB68" s="171">
        <f>'C49-52'!AB68+'C57-60'!AB68</f>
        <v>0</v>
      </c>
      <c r="AD68" s="107" t="s">
        <v>86</v>
      </c>
      <c r="AE68" s="102">
        <f t="shared" si="61"/>
        <v>19.804243536495058</v>
      </c>
      <c r="AF68" s="102">
        <f t="shared" si="48"/>
        <v>23.358175679979617</v>
      </c>
      <c r="AG68" s="102">
        <f t="shared" si="48"/>
        <v>16.171875</v>
      </c>
      <c r="AH68" s="142"/>
      <c r="AI68" s="102">
        <f t="shared" si="62"/>
        <v>30.706984667802384</v>
      </c>
      <c r="AJ68" s="102">
        <f t="shared" si="49"/>
        <v>33.717421124828533</v>
      </c>
      <c r="AK68" s="102">
        <f t="shared" si="50"/>
        <v>27.478670197116799</v>
      </c>
      <c r="AL68" s="105"/>
      <c r="AM68" s="102">
        <f t="shared" si="63"/>
        <v>24.45677300046232</v>
      </c>
      <c r="AN68" s="102">
        <f t="shared" si="51"/>
        <v>28.489425981873111</v>
      </c>
      <c r="AO68" s="102">
        <f t="shared" si="52"/>
        <v>20.25794274929223</v>
      </c>
      <c r="AP68" s="105"/>
      <c r="AQ68" s="102">
        <f t="shared" si="64"/>
        <v>18.164889114609785</v>
      </c>
      <c r="AR68" s="102">
        <f t="shared" si="53"/>
        <v>22.605492297387812</v>
      </c>
      <c r="AS68" s="102">
        <f t="shared" si="54"/>
        <v>13.625470729202327</v>
      </c>
      <c r="AT68" s="105"/>
      <c r="AU68" s="102">
        <f t="shared" si="65"/>
        <v>18.133802816901408</v>
      </c>
      <c r="AV68" s="102">
        <f t="shared" si="55"/>
        <v>21.919263456090651</v>
      </c>
      <c r="AW68" s="102">
        <f t="shared" si="56"/>
        <v>14.390756302521007</v>
      </c>
      <c r="AX68" s="105"/>
      <c r="AY68" s="102">
        <f t="shared" si="66"/>
        <v>6.2843842573000419</v>
      </c>
      <c r="AZ68" s="102">
        <f t="shared" si="57"/>
        <v>8.580008580008581</v>
      </c>
      <c r="BA68" s="102">
        <f t="shared" si="58"/>
        <v>4.0501043841336122</v>
      </c>
      <c r="BB68" s="142"/>
      <c r="BC68" s="102">
        <f t="shared" si="67"/>
        <v>8.244023083264633E-2</v>
      </c>
      <c r="BD68" s="102">
        <f t="shared" si="59"/>
        <v>0.16583747927031509</v>
      </c>
      <c r="BE68" s="102">
        <f t="shared" si="60"/>
        <v>0</v>
      </c>
    </row>
    <row r="69" spans="1:57" ht="15" customHeight="1" x14ac:dyDescent="0.2">
      <c r="A69" s="107" t="s">
        <v>87</v>
      </c>
      <c r="B69" s="171">
        <f>'C49-52'!B69+'C57-60'!B69</f>
        <v>2580</v>
      </c>
      <c r="C69" s="171">
        <f>'C49-52'!C69+'C57-60'!C69</f>
        <v>1560</v>
      </c>
      <c r="D69" s="171">
        <f>'C49-52'!D69+'C57-60'!D69</f>
        <v>1020</v>
      </c>
      <c r="E69" s="118"/>
      <c r="F69" s="171">
        <f>'C49-52'!F69+'C57-60'!F69</f>
        <v>844</v>
      </c>
      <c r="G69" s="171">
        <f>'C49-52'!G69+'C57-60'!G69</f>
        <v>466</v>
      </c>
      <c r="H69" s="171">
        <f>'C49-52'!H69+'C57-60'!H69</f>
        <v>378</v>
      </c>
      <c r="I69" s="118"/>
      <c r="J69" s="171">
        <f>'C49-52'!J69+'C57-60'!J69</f>
        <v>625</v>
      </c>
      <c r="K69" s="171">
        <f>'C49-52'!K69+'C57-60'!K69</f>
        <v>370</v>
      </c>
      <c r="L69" s="171">
        <f>'C49-52'!L69+'C57-60'!L69</f>
        <v>255</v>
      </c>
      <c r="M69" s="118"/>
      <c r="N69" s="171">
        <f>'C49-52'!N69+'C57-60'!N69</f>
        <v>461</v>
      </c>
      <c r="O69" s="171">
        <f>'C49-52'!O69+'C57-60'!O69</f>
        <v>294</v>
      </c>
      <c r="P69" s="171">
        <f>'C49-52'!P69+'C57-60'!P69</f>
        <v>167</v>
      </c>
      <c r="Q69" s="118"/>
      <c r="R69" s="171">
        <f>'C49-52'!R69+'C57-60'!R69</f>
        <v>371</v>
      </c>
      <c r="S69" s="171">
        <f>'C49-52'!S69+'C57-60'!S69</f>
        <v>270</v>
      </c>
      <c r="T69" s="171">
        <f>'C49-52'!T69+'C57-60'!T69</f>
        <v>101</v>
      </c>
      <c r="U69" s="118"/>
      <c r="V69" s="171">
        <f>'C49-52'!V69+'C57-60'!V69</f>
        <v>279</v>
      </c>
      <c r="W69" s="171">
        <f>'C49-52'!W69+'C57-60'!W69</f>
        <v>160</v>
      </c>
      <c r="X69" s="171">
        <f>'C49-52'!X69+'C57-60'!X69</f>
        <v>119</v>
      </c>
      <c r="Y69" s="118"/>
      <c r="Z69" s="171">
        <f>'C49-52'!Z69+'C57-60'!Z69</f>
        <v>0</v>
      </c>
      <c r="AA69" s="171">
        <f>'C49-52'!AA69+'C57-60'!AA69</f>
        <v>0</v>
      </c>
      <c r="AB69" s="171">
        <f>'C49-52'!AB69+'C57-60'!AB69</f>
        <v>0</v>
      </c>
      <c r="AD69" s="107" t="s">
        <v>87</v>
      </c>
      <c r="AE69" s="102">
        <f t="shared" si="61"/>
        <v>18.838992332968239</v>
      </c>
      <c r="AF69" s="102">
        <f t="shared" si="48"/>
        <v>22.471910112359549</v>
      </c>
      <c r="AG69" s="102">
        <f t="shared" si="48"/>
        <v>15.104398045313195</v>
      </c>
      <c r="AH69" s="142"/>
      <c r="AI69" s="102">
        <f t="shared" si="62"/>
        <v>27.509778357235987</v>
      </c>
      <c r="AJ69" s="102">
        <f t="shared" si="49"/>
        <v>28.962088253573647</v>
      </c>
      <c r="AK69" s="102">
        <f t="shared" si="50"/>
        <v>25.908156271418783</v>
      </c>
      <c r="AL69" s="105"/>
      <c r="AM69" s="102">
        <f t="shared" si="63"/>
        <v>22.108241952599929</v>
      </c>
      <c r="AN69" s="102">
        <f t="shared" si="51"/>
        <v>25.712300208478112</v>
      </c>
      <c r="AO69" s="102">
        <f t="shared" si="52"/>
        <v>18.371757925072046</v>
      </c>
      <c r="AP69" s="105"/>
      <c r="AQ69" s="102">
        <f t="shared" si="64"/>
        <v>17.744418783679752</v>
      </c>
      <c r="AR69" s="102">
        <f t="shared" si="53"/>
        <v>22.323462414578586</v>
      </c>
      <c r="AS69" s="102">
        <f t="shared" si="54"/>
        <v>13.036690085870415</v>
      </c>
      <c r="AT69" s="105"/>
      <c r="AU69" s="102">
        <f t="shared" si="65"/>
        <v>14.566156262269336</v>
      </c>
      <c r="AV69" s="102">
        <f t="shared" si="55"/>
        <v>21.479713603818613</v>
      </c>
      <c r="AW69" s="102">
        <f t="shared" si="56"/>
        <v>7.8294573643410859</v>
      </c>
      <c r="AX69" s="105"/>
      <c r="AY69" s="102">
        <f t="shared" si="66"/>
        <v>12.635869565217392</v>
      </c>
      <c r="AZ69" s="102">
        <f t="shared" si="57"/>
        <v>14.545454545454545</v>
      </c>
      <c r="BA69" s="102">
        <f t="shared" si="58"/>
        <v>10.740072202166065</v>
      </c>
      <c r="BB69" s="142"/>
      <c r="BC69" s="102">
        <f t="shared" si="67"/>
        <v>0</v>
      </c>
      <c r="BD69" s="102">
        <f t="shared" si="59"/>
        <v>0</v>
      </c>
      <c r="BE69" s="102">
        <f t="shared" si="60"/>
        <v>0</v>
      </c>
    </row>
    <row r="70" spans="1:57" ht="15" customHeight="1" x14ac:dyDescent="0.2">
      <c r="A70" s="107" t="s">
        <v>88</v>
      </c>
      <c r="B70" s="171">
        <f>'C49-52'!B70+'C57-60'!B70</f>
        <v>3342</v>
      </c>
      <c r="C70" s="171">
        <f>'C49-52'!C70+'C57-60'!C70</f>
        <v>2045</v>
      </c>
      <c r="D70" s="171">
        <f>'C49-52'!D70+'C57-60'!D70</f>
        <v>1297</v>
      </c>
      <c r="E70" s="118"/>
      <c r="F70" s="171">
        <f>'C49-52'!F70+'C57-60'!F70</f>
        <v>1042</v>
      </c>
      <c r="G70" s="171">
        <f>'C49-52'!G70+'C57-60'!G70</f>
        <v>602</v>
      </c>
      <c r="H70" s="171">
        <f>'C49-52'!H70+'C57-60'!H70</f>
        <v>440</v>
      </c>
      <c r="I70" s="118"/>
      <c r="J70" s="171">
        <f>'C49-52'!J70+'C57-60'!J70</f>
        <v>955</v>
      </c>
      <c r="K70" s="171">
        <f>'C49-52'!K70+'C57-60'!K70</f>
        <v>573</v>
      </c>
      <c r="L70" s="171">
        <f>'C49-52'!L70+'C57-60'!L70</f>
        <v>382</v>
      </c>
      <c r="M70" s="118"/>
      <c r="N70" s="171">
        <f>'C49-52'!N70+'C57-60'!N70</f>
        <v>456</v>
      </c>
      <c r="O70" s="171">
        <f>'C49-52'!O70+'C57-60'!O70</f>
        <v>283</v>
      </c>
      <c r="P70" s="171">
        <f>'C49-52'!P70+'C57-60'!P70</f>
        <v>173</v>
      </c>
      <c r="Q70" s="118"/>
      <c r="R70" s="171">
        <f>'C49-52'!R70+'C57-60'!R70</f>
        <v>588</v>
      </c>
      <c r="S70" s="171">
        <f>'C49-52'!S70+'C57-60'!S70</f>
        <v>388</v>
      </c>
      <c r="T70" s="171">
        <f>'C49-52'!T70+'C57-60'!T70</f>
        <v>200</v>
      </c>
      <c r="U70" s="118"/>
      <c r="V70" s="171">
        <f>'C49-52'!V70+'C57-60'!V70</f>
        <v>291</v>
      </c>
      <c r="W70" s="171">
        <f>'C49-52'!W70+'C57-60'!W70</f>
        <v>189</v>
      </c>
      <c r="X70" s="171">
        <f>'C49-52'!X70+'C57-60'!X70</f>
        <v>102</v>
      </c>
      <c r="Y70" s="118"/>
      <c r="Z70" s="171">
        <f>'C49-52'!Z70+'C57-60'!Z70</f>
        <v>10</v>
      </c>
      <c r="AA70" s="171">
        <f>'C49-52'!AA70+'C57-60'!AA70</f>
        <v>10</v>
      </c>
      <c r="AB70" s="171">
        <f>'C49-52'!AB70+'C57-60'!AB70</f>
        <v>0</v>
      </c>
      <c r="AD70" s="107" t="s">
        <v>88</v>
      </c>
      <c r="AE70" s="102">
        <f t="shared" si="61"/>
        <v>18.252321135991263</v>
      </c>
      <c r="AF70" s="102">
        <f t="shared" si="48"/>
        <v>22.398685651697701</v>
      </c>
      <c r="AG70" s="102">
        <f t="shared" si="48"/>
        <v>14.128540305010892</v>
      </c>
      <c r="AH70" s="142"/>
      <c r="AI70" s="102">
        <f t="shared" si="62"/>
        <v>24.17633410672854</v>
      </c>
      <c r="AJ70" s="102">
        <f t="shared" si="49"/>
        <v>26.947179946284688</v>
      </c>
      <c r="AK70" s="102">
        <f t="shared" si="50"/>
        <v>21.194605009633911</v>
      </c>
      <c r="AL70" s="105"/>
      <c r="AM70" s="102">
        <f t="shared" si="63"/>
        <v>25.072197427146232</v>
      </c>
      <c r="AN70" s="102">
        <f t="shared" si="51"/>
        <v>30.285412262156449</v>
      </c>
      <c r="AO70" s="102">
        <f t="shared" si="52"/>
        <v>19.926969222743871</v>
      </c>
      <c r="AP70" s="105"/>
      <c r="AQ70" s="102">
        <f t="shared" si="64"/>
        <v>12.895927601809957</v>
      </c>
      <c r="AR70" s="102">
        <f t="shared" si="53"/>
        <v>16.227064220183486</v>
      </c>
      <c r="AS70" s="102">
        <f t="shared" si="54"/>
        <v>9.6540178571428577</v>
      </c>
      <c r="AT70" s="105"/>
      <c r="AU70" s="102">
        <f t="shared" si="65"/>
        <v>18.455743879472696</v>
      </c>
      <c r="AV70" s="102">
        <f t="shared" si="55"/>
        <v>24.204616344354335</v>
      </c>
      <c r="AW70" s="102">
        <f t="shared" si="56"/>
        <v>12.634238787113075</v>
      </c>
      <c r="AX70" s="105"/>
      <c r="AY70" s="102">
        <f t="shared" si="66"/>
        <v>11.452184179456907</v>
      </c>
      <c r="AZ70" s="102">
        <f t="shared" si="57"/>
        <v>15.555555555555555</v>
      </c>
      <c r="BA70" s="102">
        <f t="shared" si="58"/>
        <v>7.6923076923076925</v>
      </c>
      <c r="BB70" s="142"/>
      <c r="BC70" s="102">
        <f t="shared" si="67"/>
        <v>1.0775862068965518</v>
      </c>
      <c r="BD70" s="102">
        <f t="shared" si="59"/>
        <v>2.2624434389140271</v>
      </c>
      <c r="BE70" s="102">
        <f t="shared" si="60"/>
        <v>0</v>
      </c>
    </row>
    <row r="71" spans="1:57" ht="15" customHeight="1" x14ac:dyDescent="0.2">
      <c r="A71" s="107" t="s">
        <v>89</v>
      </c>
      <c r="B71" s="171">
        <f>'C49-52'!B71+'C57-60'!B71</f>
        <v>762</v>
      </c>
      <c r="C71" s="171">
        <f>'C49-52'!C71+'C57-60'!C71</f>
        <v>454</v>
      </c>
      <c r="D71" s="171">
        <f>'C49-52'!D71+'C57-60'!D71</f>
        <v>308</v>
      </c>
      <c r="E71" s="118"/>
      <c r="F71" s="171">
        <f>'C49-52'!F71+'C57-60'!F71</f>
        <v>267</v>
      </c>
      <c r="G71" s="171">
        <f>'C49-52'!G71+'C57-60'!G71</f>
        <v>145</v>
      </c>
      <c r="H71" s="171">
        <f>'C49-52'!H71+'C57-60'!H71</f>
        <v>122</v>
      </c>
      <c r="I71" s="118"/>
      <c r="J71" s="171">
        <f>'C49-52'!J71+'C57-60'!J71</f>
        <v>199</v>
      </c>
      <c r="K71" s="171">
        <f>'C49-52'!K71+'C57-60'!K71</f>
        <v>121</v>
      </c>
      <c r="L71" s="171">
        <f>'C49-52'!L71+'C57-60'!L71</f>
        <v>78</v>
      </c>
      <c r="M71" s="118"/>
      <c r="N71" s="171">
        <f>'C49-52'!N71+'C57-60'!N71</f>
        <v>103</v>
      </c>
      <c r="O71" s="171">
        <f>'C49-52'!O71+'C57-60'!O71</f>
        <v>62</v>
      </c>
      <c r="P71" s="171">
        <f>'C49-52'!P71+'C57-60'!P71</f>
        <v>41</v>
      </c>
      <c r="Q71" s="118"/>
      <c r="R71" s="171">
        <f>'C49-52'!R71+'C57-60'!R71</f>
        <v>164</v>
      </c>
      <c r="S71" s="171">
        <f>'C49-52'!S71+'C57-60'!S71</f>
        <v>110</v>
      </c>
      <c r="T71" s="171">
        <f>'C49-52'!T71+'C57-60'!T71</f>
        <v>54</v>
      </c>
      <c r="U71" s="118"/>
      <c r="V71" s="171">
        <f>'C49-52'!V71+'C57-60'!V71</f>
        <v>26</v>
      </c>
      <c r="W71" s="171">
        <f>'C49-52'!W71+'C57-60'!W71</f>
        <v>16</v>
      </c>
      <c r="X71" s="171">
        <f>'C49-52'!X71+'C57-60'!X71</f>
        <v>10</v>
      </c>
      <c r="Y71" s="118"/>
      <c r="Z71" s="171">
        <f>'C49-52'!Z71+'C57-60'!Z71</f>
        <v>3</v>
      </c>
      <c r="AA71" s="171">
        <f>'C49-52'!AA71+'C57-60'!AA71</f>
        <v>0</v>
      </c>
      <c r="AB71" s="171">
        <f>'C49-52'!AB71+'C57-60'!AB71</f>
        <v>3</v>
      </c>
      <c r="AD71" s="107" t="s">
        <v>89</v>
      </c>
      <c r="AE71" s="102">
        <f t="shared" si="61"/>
        <v>14.150417827298051</v>
      </c>
      <c r="AF71" s="102">
        <f t="shared" si="48"/>
        <v>17.074088003008651</v>
      </c>
      <c r="AG71" s="102">
        <f t="shared" si="48"/>
        <v>11.298606016140866</v>
      </c>
      <c r="AH71" s="142"/>
      <c r="AI71" s="102">
        <f t="shared" si="62"/>
        <v>20.810600155884647</v>
      </c>
      <c r="AJ71" s="102">
        <f t="shared" si="49"/>
        <v>21.837349397590362</v>
      </c>
      <c r="AK71" s="102">
        <f t="shared" si="50"/>
        <v>19.709208400646201</v>
      </c>
      <c r="AL71" s="105"/>
      <c r="AM71" s="102">
        <f t="shared" si="63"/>
        <v>17.037671232876711</v>
      </c>
      <c r="AN71" s="102">
        <f t="shared" si="51"/>
        <v>21.415929203539825</v>
      </c>
      <c r="AO71" s="102">
        <f t="shared" si="52"/>
        <v>12.935323383084576</v>
      </c>
      <c r="AP71" s="105"/>
      <c r="AQ71" s="102">
        <f t="shared" si="64"/>
        <v>10.05859375</v>
      </c>
      <c r="AR71" s="102">
        <f t="shared" si="53"/>
        <v>11.946050096339114</v>
      </c>
      <c r="AS71" s="102">
        <f t="shared" si="54"/>
        <v>8.1188118811881189</v>
      </c>
      <c r="AT71" s="105"/>
      <c r="AU71" s="102">
        <f t="shared" si="65"/>
        <v>16.237623762376238</v>
      </c>
      <c r="AV71" s="102">
        <f t="shared" si="55"/>
        <v>22.633744855967077</v>
      </c>
      <c r="AW71" s="102">
        <f t="shared" si="56"/>
        <v>10.305343511450381</v>
      </c>
      <c r="AX71" s="105"/>
      <c r="AY71" s="102">
        <f t="shared" si="66"/>
        <v>3.6775106082036775</v>
      </c>
      <c r="AZ71" s="102">
        <f t="shared" si="57"/>
        <v>4.71976401179941</v>
      </c>
      <c r="BA71" s="102">
        <f t="shared" si="58"/>
        <v>2.7173913043478262</v>
      </c>
      <c r="BB71" s="142"/>
      <c r="BC71" s="102">
        <f t="shared" si="67"/>
        <v>1.5544041450777202</v>
      </c>
      <c r="BD71" s="102">
        <f t="shared" si="59"/>
        <v>0</v>
      </c>
      <c r="BE71" s="102">
        <f t="shared" si="60"/>
        <v>2.8037383177570092</v>
      </c>
    </row>
    <row r="72" spans="1:57" ht="15" customHeight="1" x14ac:dyDescent="0.2">
      <c r="A72" s="153" t="s">
        <v>90</v>
      </c>
      <c r="B72" s="171">
        <f>'C49-52'!B72+'C57-60'!B72</f>
        <v>5552</v>
      </c>
      <c r="C72" s="171">
        <f>'C49-52'!C72+'C57-60'!C72</f>
        <v>3272</v>
      </c>
      <c r="D72" s="171">
        <f>'C49-52'!D72+'C57-60'!D72</f>
        <v>2280</v>
      </c>
      <c r="E72" s="118"/>
      <c r="F72" s="171">
        <f>'C49-52'!F72+'C57-60'!F72</f>
        <v>1847</v>
      </c>
      <c r="G72" s="171">
        <f>'C49-52'!G72+'C57-60'!G72</f>
        <v>1042</v>
      </c>
      <c r="H72" s="171">
        <f>'C49-52'!H72+'C57-60'!H72</f>
        <v>805</v>
      </c>
      <c r="I72" s="118"/>
      <c r="J72" s="171">
        <f>'C49-52'!J72+'C57-60'!J72</f>
        <v>1460</v>
      </c>
      <c r="K72" s="171">
        <f>'C49-52'!K72+'C57-60'!K72</f>
        <v>882</v>
      </c>
      <c r="L72" s="171">
        <f>'C49-52'!L72+'C57-60'!L72</f>
        <v>578</v>
      </c>
      <c r="M72" s="118"/>
      <c r="N72" s="171">
        <f>'C49-52'!N72+'C57-60'!N72</f>
        <v>898</v>
      </c>
      <c r="O72" s="171">
        <f>'C49-52'!O72+'C57-60'!O72</f>
        <v>527</v>
      </c>
      <c r="P72" s="171">
        <f>'C49-52'!P72+'C57-60'!P72</f>
        <v>371</v>
      </c>
      <c r="Q72" s="118"/>
      <c r="R72" s="171">
        <f>'C49-52'!R72+'C57-60'!R72</f>
        <v>1073</v>
      </c>
      <c r="S72" s="171">
        <f>'C49-52'!S72+'C57-60'!S72</f>
        <v>652</v>
      </c>
      <c r="T72" s="171">
        <f>'C49-52'!T72+'C57-60'!T72</f>
        <v>421</v>
      </c>
      <c r="U72" s="118"/>
      <c r="V72" s="171">
        <f>'C49-52'!V72+'C57-60'!V72</f>
        <v>243</v>
      </c>
      <c r="W72" s="171">
        <f>'C49-52'!W72+'C57-60'!W72</f>
        <v>154</v>
      </c>
      <c r="X72" s="171">
        <f>'C49-52'!X72+'C57-60'!X72</f>
        <v>89</v>
      </c>
      <c r="Y72" s="118"/>
      <c r="Z72" s="171">
        <f>'C49-52'!Z72+'C57-60'!Z72</f>
        <v>31</v>
      </c>
      <c r="AA72" s="171">
        <f>'C49-52'!AA72+'C57-60'!AA72</f>
        <v>15</v>
      </c>
      <c r="AB72" s="171">
        <f>'C49-52'!AB72+'C57-60'!AB72</f>
        <v>16</v>
      </c>
      <c r="AD72" s="153" t="s">
        <v>90</v>
      </c>
      <c r="AE72" s="102">
        <f t="shared" si="61"/>
        <v>19.71030957114456</v>
      </c>
      <c r="AF72" s="102">
        <f t="shared" si="48"/>
        <v>22.771243649523278</v>
      </c>
      <c r="AG72" s="102">
        <f t="shared" si="48"/>
        <v>16.522936444669902</v>
      </c>
      <c r="AH72" s="142"/>
      <c r="AI72" s="102">
        <f t="shared" si="62"/>
        <v>29.229308434878938</v>
      </c>
      <c r="AJ72" s="102">
        <f t="shared" si="49"/>
        <v>31.310096153846157</v>
      </c>
      <c r="AK72" s="102">
        <f t="shared" si="50"/>
        <v>26.914075560013373</v>
      </c>
      <c r="AL72" s="105"/>
      <c r="AM72" s="102">
        <f t="shared" si="63"/>
        <v>25.895707697765165</v>
      </c>
      <c r="AN72" s="102">
        <f t="shared" si="51"/>
        <v>30.102389078498291</v>
      </c>
      <c r="AO72" s="102">
        <f t="shared" si="52"/>
        <v>21.344165435745939</v>
      </c>
      <c r="AP72" s="105"/>
      <c r="AQ72" s="102">
        <f t="shared" si="64"/>
        <v>16.42282370153621</v>
      </c>
      <c r="AR72" s="102">
        <f t="shared" si="53"/>
        <v>18.687943262411348</v>
      </c>
      <c r="AS72" s="102">
        <f t="shared" si="54"/>
        <v>14.01057401812689</v>
      </c>
      <c r="AT72" s="105"/>
      <c r="AU72" s="102">
        <f t="shared" si="65"/>
        <v>20.252925632314081</v>
      </c>
      <c r="AV72" s="102">
        <f t="shared" si="55"/>
        <v>24.706328154604016</v>
      </c>
      <c r="AW72" s="102">
        <f t="shared" si="56"/>
        <v>15.833019932305378</v>
      </c>
      <c r="AX72" s="105"/>
      <c r="AY72" s="102">
        <f t="shared" si="66"/>
        <v>5.7487579843860894</v>
      </c>
      <c r="AZ72" s="102">
        <f t="shared" si="57"/>
        <v>7.4396135265700476</v>
      </c>
      <c r="BA72" s="102">
        <f t="shared" si="58"/>
        <v>4.1261010662957815</v>
      </c>
      <c r="BB72" s="142"/>
      <c r="BC72" s="102">
        <f t="shared" si="67"/>
        <v>2.5451559934318557</v>
      </c>
      <c r="BD72" s="102">
        <f t="shared" si="59"/>
        <v>2.5773195876288657</v>
      </c>
      <c r="BE72" s="102">
        <f t="shared" si="60"/>
        <v>2.5157232704402519</v>
      </c>
    </row>
    <row r="73" spans="1:57" ht="15" customHeight="1" x14ac:dyDescent="0.2">
      <c r="A73" s="107" t="s">
        <v>91</v>
      </c>
      <c r="B73" s="171">
        <f>'C49-52'!B73+'C57-60'!B73</f>
        <v>878</v>
      </c>
      <c r="C73" s="171">
        <f>'C49-52'!C73+'C57-60'!C73</f>
        <v>524</v>
      </c>
      <c r="D73" s="171">
        <f>'C49-52'!D73+'C57-60'!D73</f>
        <v>354</v>
      </c>
      <c r="E73" s="118"/>
      <c r="F73" s="171">
        <f>'C49-52'!F73+'C57-60'!F73</f>
        <v>288</v>
      </c>
      <c r="G73" s="171">
        <f>'C49-52'!G73+'C57-60'!G73</f>
        <v>151</v>
      </c>
      <c r="H73" s="171">
        <f>'C49-52'!H73+'C57-60'!H73</f>
        <v>137</v>
      </c>
      <c r="I73" s="118"/>
      <c r="J73" s="171">
        <f>'C49-52'!J73+'C57-60'!J73</f>
        <v>231</v>
      </c>
      <c r="K73" s="171">
        <f>'C49-52'!K73+'C57-60'!K73</f>
        <v>144</v>
      </c>
      <c r="L73" s="171">
        <f>'C49-52'!L73+'C57-60'!L73</f>
        <v>87</v>
      </c>
      <c r="M73" s="118"/>
      <c r="N73" s="171">
        <f>'C49-52'!N73+'C57-60'!N73</f>
        <v>116</v>
      </c>
      <c r="O73" s="171">
        <f>'C49-52'!O73+'C57-60'!O73</f>
        <v>73</v>
      </c>
      <c r="P73" s="171">
        <f>'C49-52'!P73+'C57-60'!P73</f>
        <v>43</v>
      </c>
      <c r="Q73" s="118"/>
      <c r="R73" s="171">
        <f>'C49-52'!R73+'C57-60'!R73</f>
        <v>184</v>
      </c>
      <c r="S73" s="171">
        <f>'C49-52'!S73+'C57-60'!S73</f>
        <v>115</v>
      </c>
      <c r="T73" s="171">
        <f>'C49-52'!T73+'C57-60'!T73</f>
        <v>69</v>
      </c>
      <c r="U73" s="118"/>
      <c r="V73" s="171">
        <f>'C49-52'!V73+'C57-60'!V73</f>
        <v>59</v>
      </c>
      <c r="W73" s="171">
        <f>'C49-52'!W73+'C57-60'!W73</f>
        <v>41</v>
      </c>
      <c r="X73" s="171">
        <f>'C49-52'!X73+'C57-60'!X73</f>
        <v>18</v>
      </c>
      <c r="Y73" s="118"/>
      <c r="Z73" s="171">
        <f>'C49-52'!Z73+'C57-60'!Z73</f>
        <v>0</v>
      </c>
      <c r="AA73" s="171">
        <f>'C49-52'!AA73+'C57-60'!AA73</f>
        <v>0</v>
      </c>
      <c r="AB73" s="171">
        <f>'C49-52'!AB73+'C57-60'!AB73</f>
        <v>0</v>
      </c>
      <c r="AD73" s="107" t="s">
        <v>91</v>
      </c>
      <c r="AE73" s="102">
        <f t="shared" si="61"/>
        <v>13.189124230133695</v>
      </c>
      <c r="AF73" s="102">
        <f t="shared" si="48"/>
        <v>15.590598036298719</v>
      </c>
      <c r="AG73" s="102">
        <f t="shared" si="48"/>
        <v>10.740291262135921</v>
      </c>
      <c r="AH73" s="142"/>
      <c r="AI73" s="102">
        <f t="shared" si="62"/>
        <v>18.379068283343969</v>
      </c>
      <c r="AJ73" s="102">
        <f t="shared" si="49"/>
        <v>19.687092568448499</v>
      </c>
      <c r="AK73" s="102">
        <f t="shared" si="50"/>
        <v>17.125</v>
      </c>
      <c r="AL73" s="105"/>
      <c r="AM73" s="102">
        <f t="shared" si="63"/>
        <v>16.739130434782609</v>
      </c>
      <c r="AN73" s="102">
        <f t="shared" si="51"/>
        <v>19.972260748959776</v>
      </c>
      <c r="AO73" s="102">
        <f t="shared" si="52"/>
        <v>13.201820940819422</v>
      </c>
      <c r="AP73" s="105"/>
      <c r="AQ73" s="102">
        <f t="shared" si="64"/>
        <v>8.6761406133133878</v>
      </c>
      <c r="AR73" s="102">
        <f t="shared" si="53"/>
        <v>10.564399421128799</v>
      </c>
      <c r="AS73" s="102">
        <f t="shared" si="54"/>
        <v>6.6563467492260067</v>
      </c>
      <c r="AT73" s="105"/>
      <c r="AU73" s="102">
        <f t="shared" si="65"/>
        <v>14.556962025316455</v>
      </c>
      <c r="AV73" s="102">
        <f t="shared" si="55"/>
        <v>17.80185758513932</v>
      </c>
      <c r="AW73" s="102">
        <f t="shared" si="56"/>
        <v>11.165048543689322</v>
      </c>
      <c r="AX73" s="105"/>
      <c r="AY73" s="102">
        <f t="shared" si="66"/>
        <v>6.0020345879959311</v>
      </c>
      <c r="AZ73" s="102">
        <f t="shared" si="57"/>
        <v>8.4362139917695487</v>
      </c>
      <c r="BA73" s="102">
        <f t="shared" si="58"/>
        <v>3.6217303822937628</v>
      </c>
      <c r="BB73" s="142"/>
      <c r="BC73" s="102">
        <f t="shared" si="67"/>
        <v>0</v>
      </c>
      <c r="BD73" s="102">
        <f t="shared" si="59"/>
        <v>0</v>
      </c>
      <c r="BE73" s="102">
        <f t="shared" si="60"/>
        <v>0</v>
      </c>
    </row>
    <row r="74" spans="1:57" ht="15" customHeight="1" x14ac:dyDescent="0.2">
      <c r="A74" s="107" t="s">
        <v>92</v>
      </c>
      <c r="B74" s="171">
        <f>'C49-52'!B74+'C57-60'!B74</f>
        <v>3725</v>
      </c>
      <c r="C74" s="171">
        <f>'C49-52'!C74+'C57-60'!C74</f>
        <v>2264</v>
      </c>
      <c r="D74" s="171">
        <f>'C49-52'!D74+'C57-60'!D74</f>
        <v>1461</v>
      </c>
      <c r="E74" s="118"/>
      <c r="F74" s="171">
        <f>'C49-52'!F74+'C57-60'!F74</f>
        <v>1113</v>
      </c>
      <c r="G74" s="171">
        <f>'C49-52'!G74+'C57-60'!G74</f>
        <v>657</v>
      </c>
      <c r="H74" s="171">
        <f>'C49-52'!H74+'C57-60'!H74</f>
        <v>456</v>
      </c>
      <c r="I74" s="118"/>
      <c r="J74" s="171">
        <f>'C49-52'!J74+'C57-60'!J74</f>
        <v>925</v>
      </c>
      <c r="K74" s="171">
        <f>'C49-52'!K74+'C57-60'!K74</f>
        <v>561</v>
      </c>
      <c r="L74" s="171">
        <f>'C49-52'!L74+'C57-60'!L74</f>
        <v>364</v>
      </c>
      <c r="M74" s="118"/>
      <c r="N74" s="171">
        <f>'C49-52'!N74+'C57-60'!N74</f>
        <v>796</v>
      </c>
      <c r="O74" s="171">
        <f>'C49-52'!O74+'C57-60'!O74</f>
        <v>488</v>
      </c>
      <c r="P74" s="171">
        <f>'C49-52'!P74+'C57-60'!P74</f>
        <v>308</v>
      </c>
      <c r="Q74" s="118"/>
      <c r="R74" s="171">
        <f>'C49-52'!R74+'C57-60'!R74</f>
        <v>692</v>
      </c>
      <c r="S74" s="171">
        <f>'C49-52'!S74+'C57-60'!S74</f>
        <v>434</v>
      </c>
      <c r="T74" s="171">
        <f>'C49-52'!T74+'C57-60'!T74</f>
        <v>258</v>
      </c>
      <c r="U74" s="118"/>
      <c r="V74" s="171">
        <f>'C49-52'!V74+'C57-60'!V74</f>
        <v>196</v>
      </c>
      <c r="W74" s="171">
        <f>'C49-52'!W74+'C57-60'!W74</f>
        <v>122</v>
      </c>
      <c r="X74" s="171">
        <f>'C49-52'!X74+'C57-60'!X74</f>
        <v>74</v>
      </c>
      <c r="Y74" s="118"/>
      <c r="Z74" s="171">
        <f>'C49-52'!Z74+'C57-60'!Z74</f>
        <v>3</v>
      </c>
      <c r="AA74" s="171">
        <f>'C49-52'!AA74+'C57-60'!AA74</f>
        <v>2</v>
      </c>
      <c r="AB74" s="171">
        <f>'C49-52'!AB74+'C57-60'!AB74</f>
        <v>1</v>
      </c>
      <c r="AD74" s="107" t="s">
        <v>92</v>
      </c>
      <c r="AE74" s="102">
        <f t="shared" si="61"/>
        <v>12.716348615710238</v>
      </c>
      <c r="AF74" s="102">
        <f t="shared" si="48"/>
        <v>15.481400437636761</v>
      </c>
      <c r="AG74" s="102">
        <f t="shared" si="48"/>
        <v>9.9597791260481277</v>
      </c>
      <c r="AH74" s="142"/>
      <c r="AI74" s="102">
        <f t="shared" si="62"/>
        <v>18.375433382862806</v>
      </c>
      <c r="AJ74" s="102">
        <f t="shared" si="49"/>
        <v>21.145799806887673</v>
      </c>
      <c r="AK74" s="102">
        <f t="shared" si="50"/>
        <v>15.457627118644069</v>
      </c>
      <c r="AL74" s="105"/>
      <c r="AM74" s="102">
        <f t="shared" si="63"/>
        <v>15.874377896001374</v>
      </c>
      <c r="AN74" s="102">
        <f t="shared" si="51"/>
        <v>18.787675820495647</v>
      </c>
      <c r="AO74" s="102">
        <f t="shared" si="52"/>
        <v>12.812390003519889</v>
      </c>
      <c r="AP74" s="105"/>
      <c r="AQ74" s="102">
        <f t="shared" si="64"/>
        <v>14.028903771589707</v>
      </c>
      <c r="AR74" s="102">
        <f t="shared" si="53"/>
        <v>17.080854042702136</v>
      </c>
      <c r="AS74" s="102">
        <f t="shared" si="54"/>
        <v>10.933617323393682</v>
      </c>
      <c r="AT74" s="105"/>
      <c r="AU74" s="102">
        <f t="shared" si="65"/>
        <v>12.57953099436466</v>
      </c>
      <c r="AV74" s="102">
        <f t="shared" si="55"/>
        <v>15.950018375597208</v>
      </c>
      <c r="AW74" s="102">
        <f t="shared" si="56"/>
        <v>9.2805755395683445</v>
      </c>
      <c r="AX74" s="105"/>
      <c r="AY74" s="102">
        <f t="shared" si="66"/>
        <v>3.9983680130558952</v>
      </c>
      <c r="AZ74" s="102">
        <f t="shared" si="57"/>
        <v>5.2768166089965396</v>
      </c>
      <c r="BA74" s="102">
        <f t="shared" si="58"/>
        <v>2.8571428571428572</v>
      </c>
      <c r="BB74" s="142"/>
      <c r="BC74" s="102">
        <f t="shared" si="67"/>
        <v>0.22522522522522523</v>
      </c>
      <c r="BD74" s="102">
        <f t="shared" si="59"/>
        <v>0.31201248049921998</v>
      </c>
      <c r="BE74" s="102">
        <f t="shared" si="60"/>
        <v>0.14471780028943559</v>
      </c>
    </row>
    <row r="75" spans="1:57" ht="15" customHeight="1" x14ac:dyDescent="0.2">
      <c r="A75" s="107" t="s">
        <v>93</v>
      </c>
      <c r="B75" s="171">
        <f>'C49-52'!B75+'C57-60'!B75</f>
        <v>1048</v>
      </c>
      <c r="C75" s="171">
        <f>'C49-52'!C75+'C57-60'!C75</f>
        <v>613</v>
      </c>
      <c r="D75" s="171">
        <f>'C49-52'!D75+'C57-60'!D75</f>
        <v>435</v>
      </c>
      <c r="E75" s="118"/>
      <c r="F75" s="171">
        <f>'C49-52'!F75+'C57-60'!F75</f>
        <v>408</v>
      </c>
      <c r="G75" s="171">
        <f>'C49-52'!G75+'C57-60'!G75</f>
        <v>222</v>
      </c>
      <c r="H75" s="171">
        <f>'C49-52'!H75+'C57-60'!H75</f>
        <v>186</v>
      </c>
      <c r="I75" s="118"/>
      <c r="J75" s="171">
        <f>'C49-52'!J75+'C57-60'!J75</f>
        <v>278</v>
      </c>
      <c r="K75" s="171">
        <f>'C49-52'!K75+'C57-60'!K75</f>
        <v>170</v>
      </c>
      <c r="L75" s="171">
        <f>'C49-52'!L75+'C57-60'!L75</f>
        <v>108</v>
      </c>
      <c r="M75" s="118"/>
      <c r="N75" s="171">
        <f>'C49-52'!N75+'C57-60'!N75</f>
        <v>168</v>
      </c>
      <c r="O75" s="171">
        <f>'C49-52'!O75+'C57-60'!O75</f>
        <v>97</v>
      </c>
      <c r="P75" s="171">
        <f>'C49-52'!P75+'C57-60'!P75</f>
        <v>71</v>
      </c>
      <c r="Q75" s="118"/>
      <c r="R75" s="171">
        <f>'C49-52'!R75+'C57-60'!R75</f>
        <v>135</v>
      </c>
      <c r="S75" s="171">
        <f>'C49-52'!S75+'C57-60'!S75</f>
        <v>86</v>
      </c>
      <c r="T75" s="171">
        <f>'C49-52'!T75+'C57-60'!T75</f>
        <v>49</v>
      </c>
      <c r="U75" s="118"/>
      <c r="V75" s="171">
        <f>'C49-52'!V75+'C57-60'!V75</f>
        <v>59</v>
      </c>
      <c r="W75" s="171">
        <f>'C49-52'!W75+'C57-60'!W75</f>
        <v>38</v>
      </c>
      <c r="X75" s="171">
        <f>'C49-52'!X75+'C57-60'!X75</f>
        <v>21</v>
      </c>
      <c r="Y75" s="118"/>
      <c r="Z75" s="171">
        <f>'C49-52'!Z75+'C57-60'!Z75</f>
        <v>0</v>
      </c>
      <c r="AA75" s="171">
        <f>'C49-52'!AA75+'C57-60'!AA75</f>
        <v>0</v>
      </c>
      <c r="AB75" s="171">
        <f>'C49-52'!AB75+'C57-60'!AB75</f>
        <v>0</v>
      </c>
      <c r="AD75" s="107" t="s">
        <v>93</v>
      </c>
      <c r="AE75" s="102">
        <f t="shared" si="61"/>
        <v>21.22316727420008</v>
      </c>
      <c r="AF75" s="102">
        <f t="shared" si="48"/>
        <v>25.122950819672131</v>
      </c>
      <c r="AG75" s="102">
        <f t="shared" si="48"/>
        <v>17.413931144915935</v>
      </c>
      <c r="AH75" s="142"/>
      <c r="AI75" s="102">
        <f t="shared" si="62"/>
        <v>31.05022831050228</v>
      </c>
      <c r="AJ75" s="102">
        <f t="shared" si="49"/>
        <v>34.6875</v>
      </c>
      <c r="AK75" s="102">
        <f t="shared" si="50"/>
        <v>27.596439169139465</v>
      </c>
      <c r="AL75" s="105"/>
      <c r="AM75" s="102">
        <f t="shared" si="63"/>
        <v>26.152398871119477</v>
      </c>
      <c r="AN75" s="102">
        <f t="shared" si="51"/>
        <v>32.196969696969695</v>
      </c>
      <c r="AO75" s="102">
        <f t="shared" si="52"/>
        <v>20.186915887850468</v>
      </c>
      <c r="AP75" s="105"/>
      <c r="AQ75" s="102">
        <f t="shared" si="64"/>
        <v>16.519174041297934</v>
      </c>
      <c r="AR75" s="102">
        <f t="shared" si="53"/>
        <v>19.246031746031747</v>
      </c>
      <c r="AS75" s="102">
        <f t="shared" si="54"/>
        <v>13.840155945419102</v>
      </c>
      <c r="AT75" s="105"/>
      <c r="AU75" s="102">
        <f t="shared" si="65"/>
        <v>16.324062877871825</v>
      </c>
      <c r="AV75" s="102">
        <f t="shared" si="55"/>
        <v>20.673076923076923</v>
      </c>
      <c r="AW75" s="102">
        <f t="shared" si="56"/>
        <v>11.922141119221411</v>
      </c>
      <c r="AX75" s="105"/>
      <c r="AY75" s="102">
        <f t="shared" si="66"/>
        <v>9.3206951026856242</v>
      </c>
      <c r="AZ75" s="102">
        <f t="shared" si="57"/>
        <v>12.101910828025478</v>
      </c>
      <c r="BA75" s="102">
        <f t="shared" si="58"/>
        <v>6.5830721003134789</v>
      </c>
      <c r="BB75" s="142"/>
      <c r="BC75" s="102">
        <f t="shared" si="67"/>
        <v>0</v>
      </c>
      <c r="BD75" s="102">
        <f t="shared" si="59"/>
        <v>0</v>
      </c>
      <c r="BE75" s="102">
        <f t="shared" si="60"/>
        <v>0</v>
      </c>
    </row>
    <row r="76" spans="1:57" ht="15" customHeight="1" x14ac:dyDescent="0.2">
      <c r="A76" s="107" t="s">
        <v>94</v>
      </c>
      <c r="B76" s="171">
        <f>'C49-52'!B76+'C57-60'!B76</f>
        <v>1222</v>
      </c>
      <c r="C76" s="171">
        <f>'C49-52'!C76+'C57-60'!C76</f>
        <v>720</v>
      </c>
      <c r="D76" s="171">
        <f>'C49-52'!D76+'C57-60'!D76</f>
        <v>502</v>
      </c>
      <c r="E76" s="118"/>
      <c r="F76" s="171">
        <f>'C49-52'!F76+'C57-60'!F76</f>
        <v>358</v>
      </c>
      <c r="G76" s="171">
        <f>'C49-52'!G76+'C57-60'!G76</f>
        <v>195</v>
      </c>
      <c r="H76" s="171">
        <f>'C49-52'!H76+'C57-60'!H76</f>
        <v>163</v>
      </c>
      <c r="I76" s="118"/>
      <c r="J76" s="171">
        <f>'C49-52'!J76+'C57-60'!J76</f>
        <v>368</v>
      </c>
      <c r="K76" s="171">
        <f>'C49-52'!K76+'C57-60'!K76</f>
        <v>211</v>
      </c>
      <c r="L76" s="171">
        <f>'C49-52'!L76+'C57-60'!L76</f>
        <v>157</v>
      </c>
      <c r="M76" s="118"/>
      <c r="N76" s="171">
        <f>'C49-52'!N76+'C57-60'!N76</f>
        <v>216</v>
      </c>
      <c r="O76" s="171">
        <f>'C49-52'!O76+'C57-60'!O76</f>
        <v>139</v>
      </c>
      <c r="P76" s="171">
        <f>'C49-52'!P76+'C57-60'!P76</f>
        <v>77</v>
      </c>
      <c r="Q76" s="118"/>
      <c r="R76" s="171">
        <f>'C49-52'!R76+'C57-60'!R76</f>
        <v>191</v>
      </c>
      <c r="S76" s="171">
        <f>'C49-52'!S76+'C57-60'!S76</f>
        <v>117</v>
      </c>
      <c r="T76" s="171">
        <f>'C49-52'!T76+'C57-60'!T76</f>
        <v>74</v>
      </c>
      <c r="U76" s="118"/>
      <c r="V76" s="171">
        <f>'C49-52'!V76+'C57-60'!V76</f>
        <v>87</v>
      </c>
      <c r="W76" s="171">
        <f>'C49-52'!W76+'C57-60'!W76</f>
        <v>56</v>
      </c>
      <c r="X76" s="171">
        <f>'C49-52'!X76+'C57-60'!X76</f>
        <v>31</v>
      </c>
      <c r="Y76" s="118"/>
      <c r="Z76" s="171">
        <f>'C49-52'!Z76+'C57-60'!Z76</f>
        <v>2</v>
      </c>
      <c r="AA76" s="171">
        <f>'C49-52'!AA76+'C57-60'!AA76</f>
        <v>2</v>
      </c>
      <c r="AB76" s="171">
        <f>'C49-52'!AB76+'C57-60'!AB76</f>
        <v>0</v>
      </c>
      <c r="AD76" s="107" t="s">
        <v>94</v>
      </c>
      <c r="AE76" s="102">
        <f t="shared" si="61"/>
        <v>13.220815752461323</v>
      </c>
      <c r="AF76" s="102">
        <f t="shared" si="48"/>
        <v>15.768725361366624</v>
      </c>
      <c r="AG76" s="102">
        <f t="shared" si="48"/>
        <v>10.733376095787898</v>
      </c>
      <c r="AH76" s="142"/>
      <c r="AI76" s="102">
        <f t="shared" si="62"/>
        <v>15.312232677502138</v>
      </c>
      <c r="AJ76" s="102">
        <f t="shared" si="49"/>
        <v>16.441821247892076</v>
      </c>
      <c r="AK76" s="102">
        <f t="shared" si="50"/>
        <v>14.149305555555555</v>
      </c>
      <c r="AL76" s="105"/>
      <c r="AM76" s="102">
        <f t="shared" si="63"/>
        <v>19.087136929460581</v>
      </c>
      <c r="AN76" s="102">
        <f t="shared" si="51"/>
        <v>22.163865546218485</v>
      </c>
      <c r="AO76" s="102">
        <f t="shared" si="52"/>
        <v>16.08606557377049</v>
      </c>
      <c r="AP76" s="105"/>
      <c r="AQ76" s="102">
        <f t="shared" si="64"/>
        <v>12.385321100917432</v>
      </c>
      <c r="AR76" s="102">
        <f t="shared" si="53"/>
        <v>16.391509433962266</v>
      </c>
      <c r="AS76" s="102">
        <f t="shared" si="54"/>
        <v>8.59375</v>
      </c>
      <c r="AT76" s="105"/>
      <c r="AU76" s="102">
        <f t="shared" si="65"/>
        <v>11.156542056074766</v>
      </c>
      <c r="AV76" s="102">
        <f t="shared" si="55"/>
        <v>13.797169811320757</v>
      </c>
      <c r="AW76" s="102">
        <f t="shared" si="56"/>
        <v>8.5648148148148149</v>
      </c>
      <c r="AX76" s="105"/>
      <c r="AY76" s="102">
        <f t="shared" si="66"/>
        <v>6.6059225512528474</v>
      </c>
      <c r="AZ76" s="102">
        <f t="shared" si="57"/>
        <v>8.9030206677265493</v>
      </c>
      <c r="BA76" s="102">
        <f t="shared" si="58"/>
        <v>4.5058139534883717</v>
      </c>
      <c r="BB76" s="142"/>
      <c r="BC76" s="102">
        <f t="shared" si="67"/>
        <v>0.98039215686274506</v>
      </c>
      <c r="BD76" s="102">
        <f t="shared" si="59"/>
        <v>1.9417475728155338</v>
      </c>
      <c r="BE76" s="102">
        <f t="shared" si="60"/>
        <v>0</v>
      </c>
    </row>
    <row r="77" spans="1:57" ht="15" customHeight="1" x14ac:dyDescent="0.2">
      <c r="A77" s="107" t="s">
        <v>95</v>
      </c>
      <c r="B77" s="171">
        <f>'C49-52'!B77+'C57-60'!B77</f>
        <v>673</v>
      </c>
      <c r="C77" s="171">
        <f>'C49-52'!C77+'C57-60'!C77</f>
        <v>418</v>
      </c>
      <c r="D77" s="171">
        <f>'C49-52'!D77+'C57-60'!D77</f>
        <v>255</v>
      </c>
      <c r="E77" s="118"/>
      <c r="F77" s="171">
        <f>'C49-52'!F77+'C57-60'!F77</f>
        <v>135</v>
      </c>
      <c r="G77" s="171">
        <f>'C49-52'!G77+'C57-60'!G77</f>
        <v>81</v>
      </c>
      <c r="H77" s="171">
        <f>'C49-52'!H77+'C57-60'!H77</f>
        <v>54</v>
      </c>
      <c r="I77" s="118"/>
      <c r="J77" s="171">
        <f>'C49-52'!J77+'C57-60'!J77</f>
        <v>162</v>
      </c>
      <c r="K77" s="171">
        <f>'C49-52'!K77+'C57-60'!K77</f>
        <v>93</v>
      </c>
      <c r="L77" s="171">
        <f>'C49-52'!L77+'C57-60'!L77</f>
        <v>69</v>
      </c>
      <c r="M77" s="118"/>
      <c r="N77" s="171">
        <f>'C49-52'!N77+'C57-60'!N77</f>
        <v>170</v>
      </c>
      <c r="O77" s="171">
        <f>'C49-52'!O77+'C57-60'!O77</f>
        <v>99</v>
      </c>
      <c r="P77" s="171">
        <f>'C49-52'!P77+'C57-60'!P77</f>
        <v>71</v>
      </c>
      <c r="Q77" s="118"/>
      <c r="R77" s="171">
        <f>'C49-52'!R77+'C57-60'!R77</f>
        <v>136</v>
      </c>
      <c r="S77" s="171">
        <f>'C49-52'!S77+'C57-60'!S77</f>
        <v>102</v>
      </c>
      <c r="T77" s="171">
        <f>'C49-52'!T77+'C57-60'!T77</f>
        <v>34</v>
      </c>
      <c r="U77" s="118"/>
      <c r="V77" s="171">
        <f>'C49-52'!V77+'C57-60'!V77</f>
        <v>68</v>
      </c>
      <c r="W77" s="171">
        <f>'C49-52'!W77+'C57-60'!W77</f>
        <v>42</v>
      </c>
      <c r="X77" s="171">
        <f>'C49-52'!X77+'C57-60'!X77</f>
        <v>26</v>
      </c>
      <c r="Y77" s="118"/>
      <c r="Z77" s="171">
        <f>'C49-52'!Z77+'C57-60'!Z77</f>
        <v>2</v>
      </c>
      <c r="AA77" s="171">
        <f>'C49-52'!AA77+'C57-60'!AA77</f>
        <v>1</v>
      </c>
      <c r="AB77" s="171">
        <f>'C49-52'!AB77+'C57-60'!AB77</f>
        <v>1</v>
      </c>
      <c r="AD77" s="107" t="s">
        <v>95</v>
      </c>
      <c r="AE77" s="102">
        <f t="shared" si="61"/>
        <v>12.03720264711143</v>
      </c>
      <c r="AF77" s="102">
        <f t="shared" ref="AF77:AF87" si="68">+C77/(C77+C31)*100</f>
        <v>14.666666666666666</v>
      </c>
      <c r="AG77" s="102">
        <f t="shared" ref="AG77:AG87" si="69">+D77/(D77+D31)*100</f>
        <v>9.3031740240788032</v>
      </c>
      <c r="AH77" s="142"/>
      <c r="AI77" s="102">
        <f t="shared" si="62"/>
        <v>11.637931034482758</v>
      </c>
      <c r="AJ77" s="102">
        <f t="shared" si="49"/>
        <v>13.432835820895523</v>
      </c>
      <c r="AK77" s="102">
        <f t="shared" si="50"/>
        <v>9.6947935368043083</v>
      </c>
      <c r="AL77" s="105"/>
      <c r="AM77" s="102">
        <f t="shared" si="63"/>
        <v>14.607754733994591</v>
      </c>
      <c r="AN77" s="102">
        <f t="shared" si="51"/>
        <v>16.402116402116402</v>
      </c>
      <c r="AO77" s="102">
        <f t="shared" si="52"/>
        <v>12.730627306273062</v>
      </c>
      <c r="AP77" s="105"/>
      <c r="AQ77" s="102">
        <f t="shared" si="64"/>
        <v>16.666666666666664</v>
      </c>
      <c r="AR77" s="102">
        <f t="shared" si="53"/>
        <v>19.038461538461537</v>
      </c>
      <c r="AS77" s="102">
        <f t="shared" si="54"/>
        <v>14.2</v>
      </c>
      <c r="AT77" s="105"/>
      <c r="AU77" s="102">
        <f t="shared" si="65"/>
        <v>13.203883495145632</v>
      </c>
      <c r="AV77" s="102">
        <f t="shared" si="55"/>
        <v>19.172932330827066</v>
      </c>
      <c r="AW77" s="102">
        <f t="shared" si="56"/>
        <v>6.8273092369477917</v>
      </c>
      <c r="AX77" s="105"/>
      <c r="AY77" s="102">
        <f t="shared" si="66"/>
        <v>7.4725274725274726</v>
      </c>
      <c r="AZ77" s="102">
        <f t="shared" si="57"/>
        <v>9.5238095238095237</v>
      </c>
      <c r="BA77" s="102">
        <f t="shared" si="58"/>
        <v>5.5437100213219619</v>
      </c>
      <c r="BB77" s="142"/>
      <c r="BC77" s="102">
        <f t="shared" si="67"/>
        <v>0.55248618784530379</v>
      </c>
      <c r="BD77" s="102">
        <f t="shared" si="59"/>
        <v>0.53475935828876997</v>
      </c>
      <c r="BE77" s="102">
        <f t="shared" si="60"/>
        <v>0.5714285714285714</v>
      </c>
    </row>
    <row r="78" spans="1:57" ht="15" customHeight="1" x14ac:dyDescent="0.2">
      <c r="A78" s="107" t="s">
        <v>96</v>
      </c>
      <c r="B78" s="171">
        <f>'C49-52'!B78+'C57-60'!B78</f>
        <v>724</v>
      </c>
      <c r="C78" s="171">
        <f>'C49-52'!C78+'C57-60'!C78</f>
        <v>417</v>
      </c>
      <c r="D78" s="171">
        <f>'C49-52'!D78+'C57-60'!D78</f>
        <v>307</v>
      </c>
      <c r="E78" s="118"/>
      <c r="F78" s="171">
        <f>'C49-52'!F78+'C57-60'!F78</f>
        <v>232</v>
      </c>
      <c r="G78" s="171">
        <f>'C49-52'!G78+'C57-60'!G78</f>
        <v>128</v>
      </c>
      <c r="H78" s="171">
        <f>'C49-52'!H78+'C57-60'!H78</f>
        <v>104</v>
      </c>
      <c r="I78" s="118"/>
      <c r="J78" s="171">
        <f>'C49-52'!J78+'C57-60'!J78</f>
        <v>170</v>
      </c>
      <c r="K78" s="171">
        <f>'C49-52'!K78+'C57-60'!K78</f>
        <v>102</v>
      </c>
      <c r="L78" s="171">
        <f>'C49-52'!L78+'C57-60'!L78</f>
        <v>68</v>
      </c>
      <c r="M78" s="118"/>
      <c r="N78" s="171">
        <f>'C49-52'!N78+'C57-60'!N78</f>
        <v>136</v>
      </c>
      <c r="O78" s="171">
        <f>'C49-52'!O78+'C57-60'!O78</f>
        <v>77</v>
      </c>
      <c r="P78" s="171">
        <f>'C49-52'!P78+'C57-60'!P78</f>
        <v>59</v>
      </c>
      <c r="Q78" s="118"/>
      <c r="R78" s="171">
        <f>'C49-52'!R78+'C57-60'!R78</f>
        <v>116</v>
      </c>
      <c r="S78" s="171">
        <f>'C49-52'!S78+'C57-60'!S78</f>
        <v>67</v>
      </c>
      <c r="T78" s="171">
        <f>'C49-52'!T78+'C57-60'!T78</f>
        <v>49</v>
      </c>
      <c r="U78" s="118"/>
      <c r="V78" s="171">
        <f>'C49-52'!V78+'C57-60'!V78</f>
        <v>70</v>
      </c>
      <c r="W78" s="171">
        <f>'C49-52'!W78+'C57-60'!W78</f>
        <v>43</v>
      </c>
      <c r="X78" s="171">
        <f>'C49-52'!X78+'C57-60'!X78</f>
        <v>27</v>
      </c>
      <c r="Y78" s="118"/>
      <c r="Z78" s="171">
        <f>'C49-52'!Z78+'C57-60'!Z78</f>
        <v>0</v>
      </c>
      <c r="AA78" s="171">
        <f>'C49-52'!AA78+'C57-60'!AA78</f>
        <v>0</v>
      </c>
      <c r="AB78" s="171">
        <f>'C49-52'!AB78+'C57-60'!AB78</f>
        <v>0</v>
      </c>
      <c r="AD78" s="107" t="s">
        <v>96</v>
      </c>
      <c r="AE78" s="102">
        <f t="shared" si="61"/>
        <v>9.4714809000523292</v>
      </c>
      <c r="AF78" s="102">
        <f t="shared" si="68"/>
        <v>10.744653439835094</v>
      </c>
      <c r="AG78" s="102">
        <f t="shared" si="69"/>
        <v>8.15838426787138</v>
      </c>
      <c r="AH78" s="142"/>
      <c r="AI78" s="102">
        <f t="shared" si="62"/>
        <v>12.881732370905052</v>
      </c>
      <c r="AJ78" s="102">
        <f t="shared" si="49"/>
        <v>13.973799126637553</v>
      </c>
      <c r="AK78" s="102">
        <f t="shared" si="50"/>
        <v>11.751412429378531</v>
      </c>
      <c r="AL78" s="105"/>
      <c r="AM78" s="102">
        <f t="shared" si="63"/>
        <v>10.869565217391305</v>
      </c>
      <c r="AN78" s="102">
        <f t="shared" si="51"/>
        <v>12.639405204460965</v>
      </c>
      <c r="AO78" s="102">
        <f t="shared" si="52"/>
        <v>8.9828269484808452</v>
      </c>
      <c r="AP78" s="105"/>
      <c r="AQ78" s="102">
        <f t="shared" si="64"/>
        <v>9.6317280453257776</v>
      </c>
      <c r="AR78" s="102">
        <f t="shared" si="53"/>
        <v>10.968660968660968</v>
      </c>
      <c r="AS78" s="102">
        <f t="shared" si="54"/>
        <v>8.3098591549295779</v>
      </c>
      <c r="AT78" s="105"/>
      <c r="AU78" s="102">
        <f t="shared" si="65"/>
        <v>8.523144746509919</v>
      </c>
      <c r="AV78" s="102">
        <f t="shared" si="55"/>
        <v>9.6402877697841731</v>
      </c>
      <c r="AW78" s="102">
        <f t="shared" si="56"/>
        <v>7.3573573573573565</v>
      </c>
      <c r="AX78" s="105"/>
      <c r="AY78" s="102">
        <f t="shared" si="66"/>
        <v>5.9574468085106389</v>
      </c>
      <c r="AZ78" s="102">
        <f t="shared" si="57"/>
        <v>7.3005093378607802</v>
      </c>
      <c r="BA78" s="102">
        <f t="shared" si="58"/>
        <v>4.6075085324232079</v>
      </c>
      <c r="BB78" s="142"/>
      <c r="BC78" s="102">
        <f t="shared" si="67"/>
        <v>0</v>
      </c>
      <c r="BD78" s="102">
        <f t="shared" si="59"/>
        <v>0</v>
      </c>
      <c r="BE78" s="102">
        <f t="shared" si="60"/>
        <v>0</v>
      </c>
    </row>
    <row r="79" spans="1:57" ht="15" customHeight="1" x14ac:dyDescent="0.2">
      <c r="A79" s="107" t="s">
        <v>97</v>
      </c>
      <c r="B79" s="171">
        <f>'C49-52'!B79+'C57-60'!B79</f>
        <v>430</v>
      </c>
      <c r="C79" s="171">
        <f>'C49-52'!C79+'C57-60'!C79</f>
        <v>260</v>
      </c>
      <c r="D79" s="171">
        <f>'C49-52'!D79+'C57-60'!D79</f>
        <v>170</v>
      </c>
      <c r="E79" s="118"/>
      <c r="F79" s="171">
        <f>'C49-52'!F79+'C57-60'!F79</f>
        <v>150</v>
      </c>
      <c r="G79" s="171">
        <f>'C49-52'!G79+'C57-60'!G79</f>
        <v>95</v>
      </c>
      <c r="H79" s="171">
        <f>'C49-52'!H79+'C57-60'!H79</f>
        <v>55</v>
      </c>
      <c r="I79" s="118"/>
      <c r="J79" s="171">
        <f>'C49-52'!J79+'C57-60'!J79</f>
        <v>102</v>
      </c>
      <c r="K79" s="171">
        <f>'C49-52'!K79+'C57-60'!K79</f>
        <v>51</v>
      </c>
      <c r="L79" s="171">
        <f>'C49-52'!L79+'C57-60'!L79</f>
        <v>51</v>
      </c>
      <c r="M79" s="118"/>
      <c r="N79" s="171">
        <f>'C49-52'!N79+'C57-60'!N79</f>
        <v>35</v>
      </c>
      <c r="O79" s="171">
        <f>'C49-52'!O79+'C57-60'!O79</f>
        <v>22</v>
      </c>
      <c r="P79" s="171">
        <f>'C49-52'!P79+'C57-60'!P79</f>
        <v>13</v>
      </c>
      <c r="Q79" s="118"/>
      <c r="R79" s="171">
        <f>'C49-52'!R79+'C57-60'!R79</f>
        <v>119</v>
      </c>
      <c r="S79" s="171">
        <f>'C49-52'!S79+'C57-60'!S79</f>
        <v>77</v>
      </c>
      <c r="T79" s="171">
        <f>'C49-52'!T79+'C57-60'!T79</f>
        <v>42</v>
      </c>
      <c r="U79" s="118"/>
      <c r="V79" s="171">
        <f>'C49-52'!V79+'C57-60'!V79</f>
        <v>24</v>
      </c>
      <c r="W79" s="171">
        <f>'C49-52'!W79+'C57-60'!W79</f>
        <v>15</v>
      </c>
      <c r="X79" s="171">
        <f>'C49-52'!X79+'C57-60'!X79</f>
        <v>9</v>
      </c>
      <c r="Y79" s="118"/>
      <c r="Z79" s="171">
        <f>'C49-52'!Z79+'C57-60'!Z79</f>
        <v>0</v>
      </c>
      <c r="AA79" s="171">
        <f>'C49-52'!AA79+'C57-60'!AA79</f>
        <v>0</v>
      </c>
      <c r="AB79" s="171">
        <f>'C49-52'!AB79+'C57-60'!AB79</f>
        <v>0</v>
      </c>
      <c r="AD79" s="107" t="s">
        <v>97</v>
      </c>
      <c r="AE79" s="102">
        <f t="shared" si="61"/>
        <v>9.1159635361458555</v>
      </c>
      <c r="AF79" s="102">
        <f t="shared" si="68"/>
        <v>10.892333472978635</v>
      </c>
      <c r="AG79" s="102">
        <f t="shared" si="69"/>
        <v>7.296137339055794</v>
      </c>
      <c r="AH79" s="142"/>
      <c r="AI79" s="102">
        <f t="shared" si="62"/>
        <v>13.274336283185843</v>
      </c>
      <c r="AJ79" s="102">
        <f t="shared" si="49"/>
        <v>15.859766277128548</v>
      </c>
      <c r="AK79" s="102">
        <f t="shared" si="50"/>
        <v>10.357815442561206</v>
      </c>
      <c r="AL79" s="105"/>
      <c r="AM79" s="102">
        <f t="shared" si="63"/>
        <v>10.240963855421686</v>
      </c>
      <c r="AN79" s="102">
        <f t="shared" si="51"/>
        <v>10.039370078740157</v>
      </c>
      <c r="AO79" s="102">
        <f t="shared" si="52"/>
        <v>10.450819672131148</v>
      </c>
      <c r="AP79" s="105"/>
      <c r="AQ79" s="102">
        <f t="shared" si="64"/>
        <v>3.981797497155859</v>
      </c>
      <c r="AR79" s="102">
        <f t="shared" si="53"/>
        <v>4.9217002237136462</v>
      </c>
      <c r="AS79" s="102">
        <f t="shared" si="54"/>
        <v>3.0092592592592591</v>
      </c>
      <c r="AT79" s="105"/>
      <c r="AU79" s="102">
        <f t="shared" si="65"/>
        <v>14.320096269554753</v>
      </c>
      <c r="AV79" s="102">
        <f t="shared" si="55"/>
        <v>18.509615384615387</v>
      </c>
      <c r="AW79" s="102">
        <f t="shared" si="56"/>
        <v>10.120481927710843</v>
      </c>
      <c r="AX79" s="105"/>
      <c r="AY79" s="102">
        <f t="shared" si="66"/>
        <v>3.5555555555555554</v>
      </c>
      <c r="AZ79" s="102">
        <f t="shared" si="57"/>
        <v>4.716981132075472</v>
      </c>
      <c r="BA79" s="102">
        <f t="shared" si="58"/>
        <v>2.5210084033613445</v>
      </c>
      <c r="BB79" s="142"/>
      <c r="BC79" s="102">
        <f t="shared" si="67"/>
        <v>0</v>
      </c>
      <c r="BD79" s="102">
        <f t="shared" si="59"/>
        <v>0</v>
      </c>
      <c r="BE79" s="102">
        <f t="shared" si="60"/>
        <v>0</v>
      </c>
    </row>
    <row r="80" spans="1:57" ht="15" customHeight="1" x14ac:dyDescent="0.2">
      <c r="A80" s="107" t="s">
        <v>98</v>
      </c>
      <c r="B80" s="171">
        <f>'C49-52'!B80+'C57-60'!B80</f>
        <v>1427</v>
      </c>
      <c r="C80" s="171">
        <f>'C49-52'!C80+'C57-60'!C80</f>
        <v>830</v>
      </c>
      <c r="D80" s="171">
        <f>'C49-52'!D80+'C57-60'!D80</f>
        <v>597</v>
      </c>
      <c r="E80" s="118"/>
      <c r="F80" s="171">
        <f>'C49-52'!F80+'C57-60'!F80</f>
        <v>528</v>
      </c>
      <c r="G80" s="171">
        <f>'C49-52'!G80+'C57-60'!G80</f>
        <v>298</v>
      </c>
      <c r="H80" s="171">
        <f>'C49-52'!H80+'C57-60'!H80</f>
        <v>230</v>
      </c>
      <c r="I80" s="118"/>
      <c r="J80" s="171">
        <f>'C49-52'!J80+'C57-60'!J80</f>
        <v>374</v>
      </c>
      <c r="K80" s="171">
        <f>'C49-52'!K80+'C57-60'!K80</f>
        <v>216</v>
      </c>
      <c r="L80" s="171">
        <f>'C49-52'!L80+'C57-60'!L80</f>
        <v>158</v>
      </c>
      <c r="M80" s="118"/>
      <c r="N80" s="171">
        <f>'C49-52'!N80+'C57-60'!N80</f>
        <v>135</v>
      </c>
      <c r="O80" s="171">
        <f>'C49-52'!O80+'C57-60'!O80</f>
        <v>86</v>
      </c>
      <c r="P80" s="171">
        <f>'C49-52'!P80+'C57-60'!P80</f>
        <v>49</v>
      </c>
      <c r="Q80" s="118"/>
      <c r="R80" s="171">
        <f>'C49-52'!R80+'C57-60'!R80</f>
        <v>291</v>
      </c>
      <c r="S80" s="171">
        <f>'C49-52'!S80+'C57-60'!S80</f>
        <v>179</v>
      </c>
      <c r="T80" s="171">
        <f>'C49-52'!T80+'C57-60'!T80</f>
        <v>112</v>
      </c>
      <c r="U80" s="118"/>
      <c r="V80" s="171">
        <f>'C49-52'!V80+'C57-60'!V80</f>
        <v>99</v>
      </c>
      <c r="W80" s="171">
        <f>'C49-52'!W80+'C57-60'!W80</f>
        <v>51</v>
      </c>
      <c r="X80" s="171">
        <f>'C49-52'!X80+'C57-60'!X80</f>
        <v>48</v>
      </c>
      <c r="Y80" s="118"/>
      <c r="Z80" s="171">
        <f>'C49-52'!Z80+'C57-60'!Z80</f>
        <v>0</v>
      </c>
      <c r="AA80" s="171">
        <f>'C49-52'!AA80+'C57-60'!AA80</f>
        <v>0</v>
      </c>
      <c r="AB80" s="171">
        <f>'C49-52'!AB80+'C57-60'!AB80</f>
        <v>0</v>
      </c>
      <c r="AD80" s="107" t="s">
        <v>98</v>
      </c>
      <c r="AE80" s="102">
        <f t="shared" si="61"/>
        <v>13.580129425199846</v>
      </c>
      <c r="AF80" s="102">
        <f t="shared" si="68"/>
        <v>15.364679748241391</v>
      </c>
      <c r="AG80" s="102">
        <f t="shared" si="69"/>
        <v>11.692126909518214</v>
      </c>
      <c r="AH80" s="142"/>
      <c r="AI80" s="102">
        <f t="shared" si="62"/>
        <v>21.818181818181817</v>
      </c>
      <c r="AJ80" s="102">
        <f t="shared" si="49"/>
        <v>23.100775193798452</v>
      </c>
      <c r="AK80" s="102">
        <f t="shared" si="50"/>
        <v>20.353982300884958</v>
      </c>
      <c r="AL80" s="105"/>
      <c r="AM80" s="102">
        <f t="shared" si="63"/>
        <v>17.558685446009388</v>
      </c>
      <c r="AN80" s="102">
        <f t="shared" si="51"/>
        <v>20</v>
      </c>
      <c r="AO80" s="102">
        <f t="shared" si="52"/>
        <v>15.047619047619049</v>
      </c>
      <c r="AP80" s="105"/>
      <c r="AQ80" s="102">
        <f t="shared" si="64"/>
        <v>6.6014669926650367</v>
      </c>
      <c r="AR80" s="102">
        <f t="shared" si="53"/>
        <v>8.2851637764932562</v>
      </c>
      <c r="AS80" s="102">
        <f t="shared" si="54"/>
        <v>4.8659384309831184</v>
      </c>
      <c r="AT80" s="105"/>
      <c r="AU80" s="102">
        <f t="shared" si="65"/>
        <v>13.970235237638024</v>
      </c>
      <c r="AV80" s="102">
        <f t="shared" si="55"/>
        <v>16.467341306347745</v>
      </c>
      <c r="AW80" s="102">
        <f t="shared" si="56"/>
        <v>11.244979919678714</v>
      </c>
      <c r="AX80" s="105"/>
      <c r="AY80" s="102">
        <f t="shared" si="66"/>
        <v>6.2539481996209734</v>
      </c>
      <c r="AZ80" s="102">
        <f t="shared" si="57"/>
        <v>6.5134099616858236</v>
      </c>
      <c r="BA80" s="102">
        <f t="shared" si="58"/>
        <v>6</v>
      </c>
      <c r="BB80" s="142"/>
      <c r="BC80" s="102">
        <f t="shared" si="67"/>
        <v>0</v>
      </c>
      <c r="BD80" s="102">
        <f t="shared" si="59"/>
        <v>0</v>
      </c>
      <c r="BE80" s="102">
        <f t="shared" si="60"/>
        <v>0</v>
      </c>
    </row>
    <row r="81" spans="1:60" ht="15" customHeight="1" x14ac:dyDescent="0.2">
      <c r="A81" s="107" t="s">
        <v>99</v>
      </c>
      <c r="B81" s="171">
        <f>'C49-52'!B81+'C57-60'!B81</f>
        <v>1350</v>
      </c>
      <c r="C81" s="171">
        <f>'C49-52'!C81+'C57-60'!C81</f>
        <v>820</v>
      </c>
      <c r="D81" s="171">
        <f>'C49-52'!D81+'C57-60'!D81</f>
        <v>530</v>
      </c>
      <c r="E81" s="118"/>
      <c r="F81" s="171">
        <f>'C49-52'!F81+'C57-60'!F81</f>
        <v>478</v>
      </c>
      <c r="G81" s="171">
        <f>'C49-52'!G81+'C57-60'!G81</f>
        <v>272</v>
      </c>
      <c r="H81" s="171">
        <f>'C49-52'!H81+'C57-60'!H81</f>
        <v>206</v>
      </c>
      <c r="I81" s="118"/>
      <c r="J81" s="171">
        <f>'C49-52'!J81+'C57-60'!J81</f>
        <v>431</v>
      </c>
      <c r="K81" s="171">
        <f>'C49-52'!K81+'C57-60'!K81</f>
        <v>248</v>
      </c>
      <c r="L81" s="171">
        <f>'C49-52'!L81+'C57-60'!L81</f>
        <v>183</v>
      </c>
      <c r="M81" s="118"/>
      <c r="N81" s="171">
        <f>'C49-52'!N81+'C57-60'!N81</f>
        <v>170</v>
      </c>
      <c r="O81" s="171">
        <f>'C49-52'!O81+'C57-60'!O81</f>
        <v>115</v>
      </c>
      <c r="P81" s="171">
        <f>'C49-52'!P81+'C57-60'!P81</f>
        <v>55</v>
      </c>
      <c r="Q81" s="118"/>
      <c r="R81" s="171">
        <f>'C49-52'!R81+'C57-60'!R81</f>
        <v>204</v>
      </c>
      <c r="S81" s="171">
        <f>'C49-52'!S81+'C57-60'!S81</f>
        <v>136</v>
      </c>
      <c r="T81" s="171">
        <f>'C49-52'!T81+'C57-60'!T81</f>
        <v>68</v>
      </c>
      <c r="U81" s="118"/>
      <c r="V81" s="171">
        <f>'C49-52'!V81+'C57-60'!V81</f>
        <v>67</v>
      </c>
      <c r="W81" s="171">
        <f>'C49-52'!W81+'C57-60'!W81</f>
        <v>49</v>
      </c>
      <c r="X81" s="171">
        <f>'C49-52'!X81+'C57-60'!X81</f>
        <v>18</v>
      </c>
      <c r="Y81" s="118"/>
      <c r="Z81" s="171">
        <f>'C49-52'!Z81+'C57-60'!Z81</f>
        <v>0</v>
      </c>
      <c r="AA81" s="171">
        <f>'C49-52'!AA81+'C57-60'!AA81</f>
        <v>0</v>
      </c>
      <c r="AB81" s="171">
        <f>'C49-52'!AB81+'C57-60'!AB81</f>
        <v>0</v>
      </c>
      <c r="AD81" s="107" t="s">
        <v>99</v>
      </c>
      <c r="AE81" s="102">
        <f t="shared" si="61"/>
        <v>13.265205856342735</v>
      </c>
      <c r="AF81" s="102">
        <f t="shared" si="68"/>
        <v>16.122689736531655</v>
      </c>
      <c r="AG81" s="102">
        <f t="shared" si="69"/>
        <v>10.410528383421724</v>
      </c>
      <c r="AH81" s="142"/>
      <c r="AI81" s="102">
        <f t="shared" si="62"/>
        <v>21.244444444444444</v>
      </c>
      <c r="AJ81" s="102">
        <f t="shared" si="49"/>
        <v>23.42807924203273</v>
      </c>
      <c r="AK81" s="102">
        <f t="shared" si="50"/>
        <v>18.91643709825528</v>
      </c>
      <c r="AL81" s="105"/>
      <c r="AM81" s="102">
        <f t="shared" si="63"/>
        <v>19.816091954022987</v>
      </c>
      <c r="AN81" s="102">
        <f t="shared" si="51"/>
        <v>23.984526112185687</v>
      </c>
      <c r="AO81" s="102">
        <f t="shared" si="52"/>
        <v>16.038562664329536</v>
      </c>
      <c r="AP81" s="105"/>
      <c r="AQ81" s="102">
        <f t="shared" si="64"/>
        <v>8.5556114745848006</v>
      </c>
      <c r="AR81" s="102">
        <f t="shared" si="53"/>
        <v>11.386138613861387</v>
      </c>
      <c r="AS81" s="102">
        <f t="shared" si="54"/>
        <v>5.6294779938587514</v>
      </c>
      <c r="AT81" s="105"/>
      <c r="AU81" s="102">
        <f t="shared" si="65"/>
        <v>11.358574610244988</v>
      </c>
      <c r="AV81" s="102">
        <f t="shared" si="55"/>
        <v>15.111111111111111</v>
      </c>
      <c r="AW81" s="102">
        <f t="shared" si="56"/>
        <v>7.5892857142857135</v>
      </c>
      <c r="AX81" s="105"/>
      <c r="AY81" s="102">
        <f t="shared" si="66"/>
        <v>4.5796308954203688</v>
      </c>
      <c r="AZ81" s="102">
        <f t="shared" si="57"/>
        <v>6.8917018284106888</v>
      </c>
      <c r="BA81" s="102">
        <f t="shared" si="58"/>
        <v>2.3936170212765959</v>
      </c>
      <c r="BB81" s="142"/>
      <c r="BC81" s="102">
        <f t="shared" si="67"/>
        <v>0</v>
      </c>
      <c r="BD81" s="102">
        <f t="shared" si="59"/>
        <v>0</v>
      </c>
      <c r="BE81" s="102">
        <f t="shared" si="60"/>
        <v>0</v>
      </c>
    </row>
    <row r="82" spans="1:60" ht="15" customHeight="1" x14ac:dyDescent="0.2">
      <c r="A82" s="107" t="s">
        <v>100</v>
      </c>
      <c r="B82" s="171">
        <f>'C49-52'!B82+'C57-60'!B82</f>
        <v>527</v>
      </c>
      <c r="C82" s="171">
        <f>'C49-52'!C82+'C57-60'!C82</f>
        <v>318</v>
      </c>
      <c r="D82" s="171">
        <f>'C49-52'!D82+'C57-60'!D82</f>
        <v>209</v>
      </c>
      <c r="E82" s="118"/>
      <c r="F82" s="171">
        <f>'C49-52'!F82+'C57-60'!F82</f>
        <v>131</v>
      </c>
      <c r="G82" s="171">
        <f>'C49-52'!G82+'C57-60'!G82</f>
        <v>71</v>
      </c>
      <c r="H82" s="171">
        <f>'C49-52'!H82+'C57-60'!H82</f>
        <v>60</v>
      </c>
      <c r="I82" s="118"/>
      <c r="J82" s="171">
        <f>'C49-52'!J82+'C57-60'!J82</f>
        <v>164</v>
      </c>
      <c r="K82" s="171">
        <f>'C49-52'!K82+'C57-60'!K82</f>
        <v>102</v>
      </c>
      <c r="L82" s="171">
        <f>'C49-52'!L82+'C57-60'!L82</f>
        <v>62</v>
      </c>
      <c r="M82" s="118"/>
      <c r="N82" s="171">
        <f>'C49-52'!N82+'C57-60'!N82</f>
        <v>83</v>
      </c>
      <c r="O82" s="171">
        <f>'C49-52'!O82+'C57-60'!O82</f>
        <v>55</v>
      </c>
      <c r="P82" s="171">
        <f>'C49-52'!P82+'C57-60'!P82</f>
        <v>28</v>
      </c>
      <c r="Q82" s="118"/>
      <c r="R82" s="171">
        <f>'C49-52'!R82+'C57-60'!R82</f>
        <v>101</v>
      </c>
      <c r="S82" s="171">
        <f>'C49-52'!S82+'C57-60'!S82</f>
        <v>59</v>
      </c>
      <c r="T82" s="171">
        <f>'C49-52'!T82+'C57-60'!T82</f>
        <v>42</v>
      </c>
      <c r="U82" s="118"/>
      <c r="V82" s="171">
        <f>'C49-52'!V82+'C57-60'!V82</f>
        <v>46</v>
      </c>
      <c r="W82" s="171">
        <f>'C49-52'!W82+'C57-60'!W82</f>
        <v>29</v>
      </c>
      <c r="X82" s="171">
        <f>'C49-52'!X82+'C57-60'!X82</f>
        <v>17</v>
      </c>
      <c r="Y82" s="118"/>
      <c r="Z82" s="171">
        <f>'C49-52'!Z82+'C57-60'!Z82</f>
        <v>2</v>
      </c>
      <c r="AA82" s="171">
        <f>'C49-52'!AA82+'C57-60'!AA82</f>
        <v>2</v>
      </c>
      <c r="AB82" s="171">
        <f>'C49-52'!AB82+'C57-60'!AB82</f>
        <v>0</v>
      </c>
      <c r="AD82" s="107" t="s">
        <v>100</v>
      </c>
      <c r="AE82" s="102">
        <f t="shared" si="61"/>
        <v>9.7538404590042571</v>
      </c>
      <c r="AF82" s="102">
        <f t="shared" si="68"/>
        <v>11.576265016381507</v>
      </c>
      <c r="AG82" s="102">
        <f t="shared" si="69"/>
        <v>7.8689759036144569</v>
      </c>
      <c r="AH82" s="142"/>
      <c r="AI82" s="102">
        <f t="shared" si="62"/>
        <v>9.6607669616519178</v>
      </c>
      <c r="AJ82" s="102">
        <f t="shared" si="49"/>
        <v>9.93006993006993</v>
      </c>
      <c r="AK82" s="102">
        <f t="shared" si="50"/>
        <v>9.3603744149765991</v>
      </c>
      <c r="AL82" s="105"/>
      <c r="AM82" s="102">
        <f t="shared" si="63"/>
        <v>14.22376409366869</v>
      </c>
      <c r="AN82" s="102">
        <f t="shared" si="51"/>
        <v>17.200674536256326</v>
      </c>
      <c r="AO82" s="102">
        <f t="shared" si="52"/>
        <v>11.071428571428571</v>
      </c>
      <c r="AP82" s="105"/>
      <c r="AQ82" s="102">
        <f t="shared" si="64"/>
        <v>8.2423038728897708</v>
      </c>
      <c r="AR82" s="102">
        <f t="shared" si="53"/>
        <v>10.934393638170974</v>
      </c>
      <c r="AS82" s="102">
        <f t="shared" si="54"/>
        <v>5.5555555555555554</v>
      </c>
      <c r="AT82" s="105"/>
      <c r="AU82" s="102">
        <f t="shared" si="65"/>
        <v>11.910377358490566</v>
      </c>
      <c r="AV82" s="102">
        <f t="shared" si="55"/>
        <v>13.720930232558141</v>
      </c>
      <c r="AW82" s="102">
        <f t="shared" si="56"/>
        <v>10.047846889952153</v>
      </c>
      <c r="AX82" s="105"/>
      <c r="AY82" s="102">
        <f t="shared" si="66"/>
        <v>7.1539657853810263</v>
      </c>
      <c r="AZ82" s="102">
        <f t="shared" si="57"/>
        <v>9.5394736842105274</v>
      </c>
      <c r="BA82" s="102">
        <f t="shared" si="58"/>
        <v>5.0147492625368733</v>
      </c>
      <c r="BB82" s="142"/>
      <c r="BC82" s="102">
        <f t="shared" si="67"/>
        <v>0.50505050505050508</v>
      </c>
      <c r="BD82" s="102">
        <f t="shared" si="59"/>
        <v>0.99009900990099009</v>
      </c>
      <c r="BE82" s="102">
        <f t="shared" si="60"/>
        <v>0</v>
      </c>
    </row>
    <row r="83" spans="1:60" ht="15" customHeight="1" x14ac:dyDescent="0.2">
      <c r="A83" s="107" t="s">
        <v>101</v>
      </c>
      <c r="B83" s="171">
        <f>'C49-52'!B83+'C57-60'!B83</f>
        <v>648</v>
      </c>
      <c r="C83" s="171">
        <f>'C49-52'!C83+'C57-60'!C83</f>
        <v>410</v>
      </c>
      <c r="D83" s="171">
        <f>'C49-52'!D83+'C57-60'!D83</f>
        <v>238</v>
      </c>
      <c r="E83" s="118"/>
      <c r="F83" s="171">
        <f>'C49-52'!F83+'C57-60'!F83</f>
        <v>205</v>
      </c>
      <c r="G83" s="171">
        <f>'C49-52'!G83+'C57-60'!G83</f>
        <v>117</v>
      </c>
      <c r="H83" s="171">
        <f>'C49-52'!H83+'C57-60'!H83</f>
        <v>88</v>
      </c>
      <c r="I83" s="118"/>
      <c r="J83" s="171">
        <f>'C49-52'!J83+'C57-60'!J83</f>
        <v>144</v>
      </c>
      <c r="K83" s="171">
        <f>'C49-52'!K83+'C57-60'!K83</f>
        <v>103</v>
      </c>
      <c r="L83" s="171">
        <f>'C49-52'!L83+'C57-60'!L83</f>
        <v>41</v>
      </c>
      <c r="M83" s="118"/>
      <c r="N83" s="171">
        <f>'C49-52'!N83+'C57-60'!N83</f>
        <v>131</v>
      </c>
      <c r="O83" s="171">
        <f>'C49-52'!O83+'C57-60'!O83</f>
        <v>73</v>
      </c>
      <c r="P83" s="171">
        <f>'C49-52'!P83+'C57-60'!P83</f>
        <v>58</v>
      </c>
      <c r="Q83" s="118"/>
      <c r="R83" s="171">
        <f>'C49-52'!R83+'C57-60'!R83</f>
        <v>122</v>
      </c>
      <c r="S83" s="171">
        <f>'C49-52'!S83+'C57-60'!S83</f>
        <v>83</v>
      </c>
      <c r="T83" s="171">
        <f>'C49-52'!T83+'C57-60'!T83</f>
        <v>39</v>
      </c>
      <c r="U83" s="118"/>
      <c r="V83" s="171">
        <f>'C49-52'!V83+'C57-60'!V83</f>
        <v>46</v>
      </c>
      <c r="W83" s="171">
        <f>'C49-52'!W83+'C57-60'!W83</f>
        <v>34</v>
      </c>
      <c r="X83" s="171">
        <f>'C49-52'!X83+'C57-60'!X83</f>
        <v>12</v>
      </c>
      <c r="Y83" s="118"/>
      <c r="Z83" s="171">
        <f>'C49-52'!Z83+'C57-60'!Z83</f>
        <v>0</v>
      </c>
      <c r="AA83" s="171">
        <f>'C49-52'!AA83+'C57-60'!AA83</f>
        <v>0</v>
      </c>
      <c r="AB83" s="171">
        <f>'C49-52'!AB83+'C57-60'!AB83</f>
        <v>0</v>
      </c>
      <c r="AD83" s="107" t="s">
        <v>101</v>
      </c>
      <c r="AE83" s="102">
        <f t="shared" si="61"/>
        <v>11.530249110320284</v>
      </c>
      <c r="AF83" s="102">
        <f t="shared" si="68"/>
        <v>14.3256464011181</v>
      </c>
      <c r="AG83" s="102">
        <f t="shared" si="69"/>
        <v>8.6294416243654819</v>
      </c>
      <c r="AH83" s="142"/>
      <c r="AI83" s="102">
        <f t="shared" si="62"/>
        <v>15.448379804069329</v>
      </c>
      <c r="AJ83" s="102">
        <f t="shared" si="49"/>
        <v>16.786226685796272</v>
      </c>
      <c r="AK83" s="102">
        <f t="shared" si="50"/>
        <v>13.968253968253968</v>
      </c>
      <c r="AL83" s="105"/>
      <c r="AM83" s="102">
        <f t="shared" si="63"/>
        <v>11.510791366906476</v>
      </c>
      <c r="AN83" s="102">
        <f t="shared" si="51"/>
        <v>15.919629057187018</v>
      </c>
      <c r="AO83" s="102">
        <f t="shared" si="52"/>
        <v>6.7880794701986753</v>
      </c>
      <c r="AP83" s="105"/>
      <c r="AQ83" s="102">
        <f t="shared" si="64"/>
        <v>11.351819757365684</v>
      </c>
      <c r="AR83" s="102">
        <f t="shared" si="53"/>
        <v>12.542955326460481</v>
      </c>
      <c r="AS83" s="102">
        <f t="shared" si="54"/>
        <v>10.13986013986014</v>
      </c>
      <c r="AT83" s="105"/>
      <c r="AU83" s="102">
        <f t="shared" si="65"/>
        <v>12.273641851106639</v>
      </c>
      <c r="AV83" s="102">
        <f t="shared" si="55"/>
        <v>17.148760330578515</v>
      </c>
      <c r="AW83" s="102">
        <f t="shared" si="56"/>
        <v>7.6470588235294121</v>
      </c>
      <c r="AX83" s="105"/>
      <c r="AY83" s="102">
        <f t="shared" si="66"/>
        <v>5.9895833333333339</v>
      </c>
      <c r="AZ83" s="102">
        <f t="shared" si="57"/>
        <v>8.7179487179487172</v>
      </c>
      <c r="BA83" s="102">
        <f t="shared" si="58"/>
        <v>3.1746031746031744</v>
      </c>
      <c r="BB83" s="142"/>
      <c r="BC83" s="102">
        <f t="shared" si="67"/>
        <v>0</v>
      </c>
      <c r="BD83" s="102">
        <f t="shared" si="59"/>
        <v>0</v>
      </c>
      <c r="BE83" s="102">
        <f t="shared" si="60"/>
        <v>0</v>
      </c>
    </row>
    <row r="84" spans="1:60" ht="15" customHeight="1" x14ac:dyDescent="0.2">
      <c r="A84" s="107" t="s">
        <v>102</v>
      </c>
      <c r="B84" s="171">
        <f>'C49-52'!B84+'C57-60'!B84</f>
        <v>333</v>
      </c>
      <c r="C84" s="171">
        <f>'C49-52'!C84+'C57-60'!C84</f>
        <v>234</v>
      </c>
      <c r="D84" s="171">
        <f>'C49-52'!D84+'C57-60'!D84</f>
        <v>99</v>
      </c>
      <c r="E84" s="118"/>
      <c r="F84" s="171">
        <f>'C49-52'!F84+'C57-60'!F84</f>
        <v>128</v>
      </c>
      <c r="G84" s="171">
        <f>'C49-52'!G84+'C57-60'!G84</f>
        <v>80</v>
      </c>
      <c r="H84" s="171">
        <f>'C49-52'!H84+'C57-60'!H84</f>
        <v>48</v>
      </c>
      <c r="I84" s="118"/>
      <c r="J84" s="171">
        <f>'C49-52'!J84+'C57-60'!J84</f>
        <v>56</v>
      </c>
      <c r="K84" s="171">
        <f>'C49-52'!K84+'C57-60'!K84</f>
        <v>39</v>
      </c>
      <c r="L84" s="171">
        <f>'C49-52'!L84+'C57-60'!L84</f>
        <v>17</v>
      </c>
      <c r="M84" s="118"/>
      <c r="N84" s="171">
        <f>'C49-52'!N84+'C57-60'!N84</f>
        <v>78</v>
      </c>
      <c r="O84" s="171">
        <f>'C49-52'!O84+'C57-60'!O84</f>
        <v>57</v>
      </c>
      <c r="P84" s="171">
        <f>'C49-52'!P84+'C57-60'!P84</f>
        <v>21</v>
      </c>
      <c r="Q84" s="118"/>
      <c r="R84" s="171">
        <f>'C49-52'!R84+'C57-60'!R84</f>
        <v>58</v>
      </c>
      <c r="S84" s="171">
        <f>'C49-52'!S84+'C57-60'!S84</f>
        <v>45</v>
      </c>
      <c r="T84" s="171">
        <f>'C49-52'!T84+'C57-60'!T84</f>
        <v>13</v>
      </c>
      <c r="U84" s="118"/>
      <c r="V84" s="171">
        <f>'C49-52'!V84+'C57-60'!V84</f>
        <v>13</v>
      </c>
      <c r="W84" s="171">
        <f>'C49-52'!W84+'C57-60'!W84</f>
        <v>13</v>
      </c>
      <c r="X84" s="171">
        <f>'C49-52'!X84+'C57-60'!X84</f>
        <v>0</v>
      </c>
      <c r="Y84" s="118"/>
      <c r="Z84" s="171">
        <f>'C49-52'!Z84+'C57-60'!Z84</f>
        <v>0</v>
      </c>
      <c r="AA84" s="171">
        <f>'C49-52'!AA84+'C57-60'!AA84</f>
        <v>0</v>
      </c>
      <c r="AB84" s="171">
        <f>'C49-52'!AB84+'C57-60'!AB84</f>
        <v>0</v>
      </c>
      <c r="AD84" s="107" t="s">
        <v>102</v>
      </c>
      <c r="AE84" s="102">
        <f t="shared" si="61"/>
        <v>14.839572192513369</v>
      </c>
      <c r="AF84" s="102">
        <f t="shared" si="68"/>
        <v>19.73018549747049</v>
      </c>
      <c r="AG84" s="102">
        <f t="shared" si="69"/>
        <v>9.3572778827977316</v>
      </c>
      <c r="AH84" s="142"/>
      <c r="AI84" s="102">
        <f t="shared" si="62"/>
        <v>22.654867256637168</v>
      </c>
      <c r="AJ84" s="102">
        <f t="shared" si="49"/>
        <v>25.806451612903224</v>
      </c>
      <c r="AK84" s="102">
        <f t="shared" si="50"/>
        <v>18.823529411764707</v>
      </c>
      <c r="AL84" s="105"/>
      <c r="AM84" s="102">
        <f t="shared" si="63"/>
        <v>12.472160356347439</v>
      </c>
      <c r="AN84" s="102">
        <f t="shared" si="51"/>
        <v>16.666666666666664</v>
      </c>
      <c r="AO84" s="102">
        <f t="shared" si="52"/>
        <v>7.9069767441860463</v>
      </c>
      <c r="AP84" s="105"/>
      <c r="AQ84" s="102">
        <f t="shared" si="64"/>
        <v>17.488789237668161</v>
      </c>
      <c r="AR84" s="102">
        <f t="shared" si="53"/>
        <v>22.093023255813954</v>
      </c>
      <c r="AS84" s="102">
        <f t="shared" si="54"/>
        <v>11.170212765957446</v>
      </c>
      <c r="AT84" s="105"/>
      <c r="AU84" s="102">
        <f t="shared" si="65"/>
        <v>14.795918367346939</v>
      </c>
      <c r="AV84" s="102">
        <f t="shared" si="55"/>
        <v>22.5</v>
      </c>
      <c r="AW84" s="102">
        <f t="shared" si="56"/>
        <v>6.770833333333333</v>
      </c>
      <c r="AX84" s="105"/>
      <c r="AY84" s="102">
        <f t="shared" si="66"/>
        <v>5.2631578947368416</v>
      </c>
      <c r="AZ84" s="102">
        <f t="shared" si="57"/>
        <v>11.607142857142858</v>
      </c>
      <c r="BA84" s="102">
        <f t="shared" si="58"/>
        <v>0</v>
      </c>
      <c r="BB84" s="142"/>
      <c r="BC84" s="102">
        <f t="shared" si="67"/>
        <v>0</v>
      </c>
      <c r="BD84" s="102">
        <f t="shared" si="59"/>
        <v>0</v>
      </c>
      <c r="BE84" s="102">
        <f t="shared" si="60"/>
        <v>0</v>
      </c>
    </row>
    <row r="85" spans="1:60" ht="15" customHeight="1" x14ac:dyDescent="0.2">
      <c r="A85" s="107" t="s">
        <v>103</v>
      </c>
      <c r="B85" s="171">
        <f>'C49-52'!B85+'C57-60'!B85</f>
        <v>1749</v>
      </c>
      <c r="C85" s="171">
        <f>'C49-52'!C85+'C57-60'!C85</f>
        <v>1017</v>
      </c>
      <c r="D85" s="171">
        <f>'C49-52'!D85+'C57-60'!D85</f>
        <v>732</v>
      </c>
      <c r="E85" s="118"/>
      <c r="F85" s="171">
        <f>'C49-52'!F85+'C57-60'!F85</f>
        <v>608</v>
      </c>
      <c r="G85" s="171">
        <f>'C49-52'!G85+'C57-60'!G85</f>
        <v>350</v>
      </c>
      <c r="H85" s="171">
        <f>'C49-52'!H85+'C57-60'!H85</f>
        <v>258</v>
      </c>
      <c r="I85" s="118"/>
      <c r="J85" s="171">
        <f>'C49-52'!J85+'C57-60'!J85</f>
        <v>484</v>
      </c>
      <c r="K85" s="171">
        <f>'C49-52'!K85+'C57-60'!K85</f>
        <v>266</v>
      </c>
      <c r="L85" s="171">
        <f>'C49-52'!L85+'C57-60'!L85</f>
        <v>218</v>
      </c>
      <c r="M85" s="118"/>
      <c r="N85" s="171">
        <f>'C49-52'!N85+'C57-60'!N85</f>
        <v>282</v>
      </c>
      <c r="O85" s="171">
        <f>'C49-52'!O85+'C57-60'!O85</f>
        <v>164</v>
      </c>
      <c r="P85" s="171">
        <f>'C49-52'!P85+'C57-60'!P85</f>
        <v>118</v>
      </c>
      <c r="Q85" s="118"/>
      <c r="R85" s="171">
        <f>'C49-52'!R85+'C57-60'!R85</f>
        <v>261</v>
      </c>
      <c r="S85" s="171">
        <f>'C49-52'!S85+'C57-60'!S85</f>
        <v>162</v>
      </c>
      <c r="T85" s="171">
        <f>'C49-52'!T85+'C57-60'!T85</f>
        <v>99</v>
      </c>
      <c r="U85" s="118"/>
      <c r="V85" s="171">
        <f>'C49-52'!V85+'C57-60'!V85</f>
        <v>113</v>
      </c>
      <c r="W85" s="171">
        <f>'C49-52'!W85+'C57-60'!W85</f>
        <v>75</v>
      </c>
      <c r="X85" s="171">
        <f>'C49-52'!X85+'C57-60'!X85</f>
        <v>38</v>
      </c>
      <c r="Y85" s="118"/>
      <c r="Z85" s="171">
        <f>'C49-52'!Z85+'C57-60'!Z85</f>
        <v>1</v>
      </c>
      <c r="AA85" s="171">
        <f>'C49-52'!AA85+'C57-60'!AA85</f>
        <v>0</v>
      </c>
      <c r="AB85" s="171">
        <f>'C49-52'!AB85+'C57-60'!AB85</f>
        <v>1</v>
      </c>
      <c r="AD85" s="107" t="s">
        <v>103</v>
      </c>
      <c r="AE85" s="102">
        <f t="shared" si="61"/>
        <v>10.901951006669576</v>
      </c>
      <c r="AF85" s="102">
        <f t="shared" si="68"/>
        <v>12.806951265583679</v>
      </c>
      <c r="AG85" s="102">
        <f t="shared" si="69"/>
        <v>9.0348062206862512</v>
      </c>
      <c r="AH85" s="142"/>
      <c r="AI85" s="102">
        <f t="shared" si="62"/>
        <v>15.502294747577766</v>
      </c>
      <c r="AJ85" s="102">
        <f t="shared" si="49"/>
        <v>17.352503718393653</v>
      </c>
      <c r="AK85" s="102">
        <f t="shared" si="50"/>
        <v>13.543307086614172</v>
      </c>
      <c r="AL85" s="105"/>
      <c r="AM85" s="102">
        <f t="shared" si="63"/>
        <v>14.247865763909331</v>
      </c>
      <c r="AN85" s="102">
        <f t="shared" si="51"/>
        <v>15.564657694558221</v>
      </c>
      <c r="AO85" s="102">
        <f t="shared" si="52"/>
        <v>12.914691943127963</v>
      </c>
      <c r="AP85" s="105"/>
      <c r="AQ85" s="102">
        <f t="shared" si="64"/>
        <v>9.2096668843892875</v>
      </c>
      <c r="AR85" s="102">
        <f t="shared" si="53"/>
        <v>11.294765840220386</v>
      </c>
      <c r="AS85" s="102">
        <f t="shared" si="54"/>
        <v>7.329192546583851</v>
      </c>
      <c r="AT85" s="105"/>
      <c r="AU85" s="102">
        <f t="shared" si="65"/>
        <v>9.0940766550522643</v>
      </c>
      <c r="AV85" s="102">
        <f t="shared" si="55"/>
        <v>11.289198606271778</v>
      </c>
      <c r="AW85" s="102">
        <f t="shared" si="56"/>
        <v>6.8989547038327519</v>
      </c>
      <c r="AX85" s="105"/>
      <c r="AY85" s="102">
        <f t="shared" si="66"/>
        <v>5.2484904784022302</v>
      </c>
      <c r="AZ85" s="102">
        <f t="shared" si="57"/>
        <v>7.2533849129593806</v>
      </c>
      <c r="BA85" s="102">
        <f t="shared" si="58"/>
        <v>3.3958891867739052</v>
      </c>
      <c r="BB85" s="142"/>
      <c r="BC85" s="102">
        <f t="shared" si="67"/>
        <v>0.1564945226917058</v>
      </c>
      <c r="BD85" s="102">
        <f t="shared" si="59"/>
        <v>0</v>
      </c>
      <c r="BE85" s="102">
        <f t="shared" si="60"/>
        <v>0.28985507246376813</v>
      </c>
    </row>
    <row r="86" spans="1:60" ht="15" customHeight="1" x14ac:dyDescent="0.2">
      <c r="A86" s="107" t="s">
        <v>104</v>
      </c>
      <c r="B86" s="171">
        <f>'C49-52'!B86+'C57-60'!B86</f>
        <v>3870</v>
      </c>
      <c r="C86" s="171">
        <f>'C49-52'!C86+'C57-60'!C86</f>
        <v>2298</v>
      </c>
      <c r="D86" s="171">
        <f>'C49-52'!D86+'C57-60'!D86</f>
        <v>1572</v>
      </c>
      <c r="E86" s="118"/>
      <c r="F86" s="171">
        <f>'C49-52'!F86+'C57-60'!F86</f>
        <v>1320</v>
      </c>
      <c r="G86" s="171">
        <f>'C49-52'!G86+'C57-60'!G86</f>
        <v>754</v>
      </c>
      <c r="H86" s="171">
        <f>'C49-52'!H86+'C57-60'!H86</f>
        <v>566</v>
      </c>
      <c r="I86" s="118"/>
      <c r="J86" s="171">
        <f>'C49-52'!J86+'C57-60'!J86</f>
        <v>1029</v>
      </c>
      <c r="K86" s="171">
        <f>'C49-52'!K86+'C57-60'!K86</f>
        <v>597</v>
      </c>
      <c r="L86" s="171">
        <f>'C49-52'!L86+'C57-60'!L86</f>
        <v>432</v>
      </c>
      <c r="M86" s="118"/>
      <c r="N86" s="171">
        <f>'C49-52'!N86+'C57-60'!N86</f>
        <v>635</v>
      </c>
      <c r="O86" s="171">
        <f>'C49-52'!O86+'C57-60'!O86</f>
        <v>377</v>
      </c>
      <c r="P86" s="171">
        <f>'C49-52'!P86+'C57-60'!P86</f>
        <v>258</v>
      </c>
      <c r="Q86" s="118"/>
      <c r="R86" s="171">
        <f>'C49-52'!R86+'C57-60'!R86</f>
        <v>664</v>
      </c>
      <c r="S86" s="171">
        <f>'C49-52'!S86+'C57-60'!S86</f>
        <v>415</v>
      </c>
      <c r="T86" s="171">
        <f>'C49-52'!T86+'C57-60'!T86</f>
        <v>249</v>
      </c>
      <c r="U86" s="118"/>
      <c r="V86" s="171">
        <f>'C49-52'!V86+'C57-60'!V86</f>
        <v>217</v>
      </c>
      <c r="W86" s="171">
        <f>'C49-52'!W86+'C57-60'!W86</f>
        <v>151</v>
      </c>
      <c r="X86" s="171">
        <f>'C49-52'!X86+'C57-60'!X86</f>
        <v>66</v>
      </c>
      <c r="Y86" s="118"/>
      <c r="Z86" s="171">
        <f>'C49-52'!Z86+'C57-60'!Z86</f>
        <v>5</v>
      </c>
      <c r="AA86" s="171">
        <f>'C49-52'!AA86+'C57-60'!AA86</f>
        <v>4</v>
      </c>
      <c r="AB86" s="171">
        <f>'C49-52'!AB86+'C57-60'!AB86</f>
        <v>1</v>
      </c>
      <c r="AD86" s="107" t="s">
        <v>104</v>
      </c>
      <c r="AE86" s="102">
        <f t="shared" si="61"/>
        <v>27.724049000644747</v>
      </c>
      <c r="AF86" s="102">
        <f t="shared" si="68"/>
        <v>32.950960711213078</v>
      </c>
      <c r="AG86" s="102">
        <f t="shared" si="69"/>
        <v>22.50536864710093</v>
      </c>
      <c r="AH86" s="142"/>
      <c r="AI86" s="102">
        <f t="shared" si="62"/>
        <v>38.472748469833867</v>
      </c>
      <c r="AJ86" s="102">
        <f t="shared" si="49"/>
        <v>42.71954674220963</v>
      </c>
      <c r="AK86" s="102">
        <f t="shared" si="50"/>
        <v>33.973589435774308</v>
      </c>
      <c r="AL86" s="105"/>
      <c r="AM86" s="102">
        <f t="shared" si="63"/>
        <v>35.372980405637676</v>
      </c>
      <c r="AN86" s="102">
        <f t="shared" si="51"/>
        <v>40.834473324213405</v>
      </c>
      <c r="AO86" s="102">
        <f t="shared" si="52"/>
        <v>29.854872149274357</v>
      </c>
      <c r="AP86" s="105"/>
      <c r="AQ86" s="102">
        <f t="shared" si="64"/>
        <v>23.711725168035848</v>
      </c>
      <c r="AR86" s="102">
        <f t="shared" si="53"/>
        <v>28.911042944785276</v>
      </c>
      <c r="AS86" s="102">
        <f t="shared" si="54"/>
        <v>18.777292576419214</v>
      </c>
      <c r="AT86" s="105"/>
      <c r="AU86" s="102">
        <f t="shared" si="65"/>
        <v>25.646967941290072</v>
      </c>
      <c r="AV86" s="102">
        <f t="shared" si="55"/>
        <v>32.396565183450434</v>
      </c>
      <c r="AW86" s="102">
        <f t="shared" si="56"/>
        <v>19.036697247706421</v>
      </c>
      <c r="AX86" s="105"/>
      <c r="AY86" s="102">
        <f t="shared" si="66"/>
        <v>11.29032258064516</v>
      </c>
      <c r="AZ86" s="102">
        <f t="shared" si="57"/>
        <v>16.01272534464475</v>
      </c>
      <c r="BA86" s="102">
        <f t="shared" si="58"/>
        <v>6.7415730337078648</v>
      </c>
      <c r="BB86" s="142"/>
      <c r="BC86" s="102">
        <f t="shared" si="67"/>
        <v>1.1627906976744187</v>
      </c>
      <c r="BD86" s="102">
        <f t="shared" si="59"/>
        <v>1.8264840182648401</v>
      </c>
      <c r="BE86" s="102">
        <f t="shared" si="60"/>
        <v>0.47393364928909953</v>
      </c>
    </row>
    <row r="87" spans="1:60" ht="15" customHeight="1" thickBot="1" x14ac:dyDescent="0.25">
      <c r="A87" s="122" t="s">
        <v>105</v>
      </c>
      <c r="B87" s="171">
        <f>'C49-52'!B87+'C57-60'!B87</f>
        <v>307</v>
      </c>
      <c r="C87" s="171">
        <f>'C49-52'!C87+'C57-60'!C87</f>
        <v>184</v>
      </c>
      <c r="D87" s="171">
        <f>'C49-52'!D87+'C57-60'!D87</f>
        <v>123</v>
      </c>
      <c r="E87" s="118"/>
      <c r="F87" s="171">
        <f>'C49-52'!F87+'C57-60'!F87</f>
        <v>119</v>
      </c>
      <c r="G87" s="171">
        <f>'C49-52'!G87+'C57-60'!G87</f>
        <v>68</v>
      </c>
      <c r="H87" s="171">
        <f>'C49-52'!H87+'C57-60'!H87</f>
        <v>51</v>
      </c>
      <c r="I87" s="118"/>
      <c r="J87" s="171">
        <f>'C49-52'!J87+'C57-60'!J87</f>
        <v>94</v>
      </c>
      <c r="K87" s="171">
        <f>'C49-52'!K87+'C57-60'!K87</f>
        <v>58</v>
      </c>
      <c r="L87" s="171">
        <f>'C49-52'!L87+'C57-60'!L87</f>
        <v>36</v>
      </c>
      <c r="M87" s="118"/>
      <c r="N87" s="171">
        <f>'C49-52'!N87+'C57-60'!N87</f>
        <v>28</v>
      </c>
      <c r="O87" s="171">
        <f>'C49-52'!O87+'C57-60'!O87</f>
        <v>16</v>
      </c>
      <c r="P87" s="171">
        <f>'C49-52'!P87+'C57-60'!P87</f>
        <v>12</v>
      </c>
      <c r="Q87" s="118"/>
      <c r="R87" s="171">
        <f>'C49-52'!R87+'C57-60'!R87</f>
        <v>38</v>
      </c>
      <c r="S87" s="171">
        <f>'C49-52'!S87+'C57-60'!S87</f>
        <v>24</v>
      </c>
      <c r="T87" s="171">
        <f>'C49-52'!T87+'C57-60'!T87</f>
        <v>14</v>
      </c>
      <c r="U87" s="118"/>
      <c r="V87" s="171">
        <f>'C49-52'!V87+'C57-60'!V87</f>
        <v>28</v>
      </c>
      <c r="W87" s="171">
        <f>'C49-52'!W87+'C57-60'!W87</f>
        <v>18</v>
      </c>
      <c r="X87" s="171">
        <f>'C49-52'!X87+'C57-60'!X87</f>
        <v>10</v>
      </c>
      <c r="Y87" s="118"/>
      <c r="Z87" s="171">
        <f>'C49-52'!Z87+'C57-60'!Z87</f>
        <v>0</v>
      </c>
      <c r="AA87" s="171">
        <f>'C49-52'!AA87+'C57-60'!AA87</f>
        <v>0</v>
      </c>
      <c r="AB87" s="171">
        <f>'C49-52'!AB87+'C57-60'!AB87</f>
        <v>0</v>
      </c>
      <c r="AD87" s="122" t="s">
        <v>105</v>
      </c>
      <c r="AE87" s="102">
        <f t="shared" si="61"/>
        <v>12.294753704445334</v>
      </c>
      <c r="AF87" s="102">
        <f t="shared" si="68"/>
        <v>14.307931570762053</v>
      </c>
      <c r="AG87" s="102">
        <f t="shared" si="69"/>
        <v>10.156895127993394</v>
      </c>
      <c r="AH87" s="155"/>
      <c r="AI87" s="102">
        <f t="shared" si="62"/>
        <v>17.551622418879056</v>
      </c>
      <c r="AJ87" s="102">
        <f t="shared" si="49"/>
        <v>18.83656509695291</v>
      </c>
      <c r="AK87" s="102">
        <f t="shared" si="50"/>
        <v>16.088328075709779</v>
      </c>
      <c r="AL87" s="100"/>
      <c r="AM87" s="102">
        <f t="shared" si="63"/>
        <v>17.27941176470588</v>
      </c>
      <c r="AN87" s="102">
        <f t="shared" si="51"/>
        <v>21.402214022140221</v>
      </c>
      <c r="AO87" s="102">
        <f t="shared" si="52"/>
        <v>13.186813186813188</v>
      </c>
      <c r="AP87" s="100"/>
      <c r="AQ87" s="102">
        <f t="shared" si="64"/>
        <v>5.5226824457593686</v>
      </c>
      <c r="AR87" s="102">
        <f t="shared" si="53"/>
        <v>5.8608058608058604</v>
      </c>
      <c r="AS87" s="102">
        <f t="shared" si="54"/>
        <v>5.1282051282051277</v>
      </c>
      <c r="AT87" s="100"/>
      <c r="AU87" s="102">
        <f t="shared" si="65"/>
        <v>10.614525139664805</v>
      </c>
      <c r="AV87" s="102">
        <f t="shared" si="55"/>
        <v>13.636363636363635</v>
      </c>
      <c r="AW87" s="102">
        <f t="shared" si="56"/>
        <v>7.6923076923076925</v>
      </c>
      <c r="AX87" s="100"/>
      <c r="AY87" s="102">
        <f t="shared" si="66"/>
        <v>8.8050314465408803</v>
      </c>
      <c r="AZ87" s="102">
        <f t="shared" si="57"/>
        <v>10.909090909090908</v>
      </c>
      <c r="BA87" s="102">
        <f t="shared" si="58"/>
        <v>6.5359477124183014</v>
      </c>
      <c r="BB87" s="155"/>
      <c r="BC87" s="102">
        <f t="shared" si="67"/>
        <v>0</v>
      </c>
      <c r="BD87" s="102">
        <f t="shared" si="59"/>
        <v>0</v>
      </c>
      <c r="BE87" s="102">
        <f t="shared" si="60"/>
        <v>0</v>
      </c>
    </row>
    <row r="88" spans="1:60" ht="15" customHeight="1" x14ac:dyDescent="0.2">
      <c r="A88" s="388" t="s">
        <v>238</v>
      </c>
      <c r="B88" s="388"/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D88" s="388" t="s">
        <v>238</v>
      </c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</row>
    <row r="89" spans="1:60" ht="15" customHeight="1" x14ac:dyDescent="0.2">
      <c r="A89" s="389" t="s">
        <v>224</v>
      </c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D89" s="389" t="s">
        <v>224</v>
      </c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</row>
    <row r="92" spans="1:60" ht="15" customHeight="1" x14ac:dyDescent="0.2">
      <c r="Z92" s="29"/>
      <c r="AA92" s="372" t="s">
        <v>317</v>
      </c>
      <c r="AB92" s="372"/>
      <c r="BF92" s="29"/>
      <c r="BG92" s="372" t="s">
        <v>317</v>
      </c>
      <c r="BH92" s="372"/>
    </row>
    <row r="93" spans="1:60" ht="15" customHeight="1" x14ac:dyDescent="0.2">
      <c r="Z93" s="30"/>
      <c r="AA93" s="372"/>
      <c r="AB93" s="372"/>
      <c r="BF93" s="30"/>
      <c r="BG93" s="372"/>
      <c r="BH93" s="372"/>
    </row>
    <row r="94" spans="1:60" ht="15" customHeight="1" x14ac:dyDescent="0.2">
      <c r="AE94" s="157"/>
    </row>
    <row r="95" spans="1:60" ht="15" customHeight="1" x14ac:dyDescent="0.2">
      <c r="AE95" s="157"/>
    </row>
    <row r="96" spans="1:60" ht="15" customHeight="1" x14ac:dyDescent="0.2">
      <c r="AE96" s="157"/>
    </row>
    <row r="97" spans="31:31" ht="15" customHeight="1" x14ac:dyDescent="0.2">
      <c r="AE97" s="157"/>
    </row>
    <row r="98" spans="31:31" ht="15" customHeight="1" x14ac:dyDescent="0.2">
      <c r="AE98" s="157"/>
    </row>
    <row r="99" spans="31:31" ht="15" customHeight="1" x14ac:dyDescent="0.2">
      <c r="AE99" s="157"/>
    </row>
  </sheetData>
  <mergeCells count="70">
    <mergeCell ref="AD49:BE49"/>
    <mergeCell ref="A42:AB42"/>
    <mergeCell ref="AD42:BE42"/>
    <mergeCell ref="A43:AB43"/>
    <mergeCell ref="Z10:AB10"/>
    <mergeCell ref="AD10:AD11"/>
    <mergeCell ref="AE10:AG10"/>
    <mergeCell ref="AD43:BE43"/>
    <mergeCell ref="A49:AB49"/>
    <mergeCell ref="AD6:BE6"/>
    <mergeCell ref="A7:AB7"/>
    <mergeCell ref="AD7:BE7"/>
    <mergeCell ref="A4:AB4"/>
    <mergeCell ref="A6:AB6"/>
    <mergeCell ref="AD4:BE4"/>
    <mergeCell ref="A5:AB5"/>
    <mergeCell ref="AD5:BE5"/>
    <mergeCell ref="BC56:BE56"/>
    <mergeCell ref="AD52:BE52"/>
    <mergeCell ref="A50:AB50"/>
    <mergeCell ref="A8:AB8"/>
    <mergeCell ref="AD8:BE8"/>
    <mergeCell ref="AI10:AK10"/>
    <mergeCell ref="AM10:AO10"/>
    <mergeCell ref="AQ10:AS10"/>
    <mergeCell ref="AU10:AW10"/>
    <mergeCell ref="AY10:BA10"/>
    <mergeCell ref="A10:A11"/>
    <mergeCell ref="B10:D10"/>
    <mergeCell ref="F10:H10"/>
    <mergeCell ref="J10:L10"/>
    <mergeCell ref="N10:P10"/>
    <mergeCell ref="R10:T10"/>
    <mergeCell ref="A51:AB51"/>
    <mergeCell ref="A53:AB53"/>
    <mergeCell ref="A54:AB54"/>
    <mergeCell ref="BG1:BH2"/>
    <mergeCell ref="BG46:BH47"/>
    <mergeCell ref="AA46:AB47"/>
    <mergeCell ref="AD50:BE50"/>
    <mergeCell ref="AD51:BE51"/>
    <mergeCell ref="AD53:BE53"/>
    <mergeCell ref="AD54:BE54"/>
    <mergeCell ref="A52:AB52"/>
    <mergeCell ref="V10:X10"/>
    <mergeCell ref="BC10:BE10"/>
    <mergeCell ref="A3:AB3"/>
    <mergeCell ref="AD3:BE3"/>
    <mergeCell ref="AA1:AB2"/>
    <mergeCell ref="AI56:AK56"/>
    <mergeCell ref="AM56:AO56"/>
    <mergeCell ref="AA92:AB93"/>
    <mergeCell ref="BG92:BH93"/>
    <mergeCell ref="A89:AB89"/>
    <mergeCell ref="AD89:BE89"/>
    <mergeCell ref="A88:AB88"/>
    <mergeCell ref="AD88:BE88"/>
    <mergeCell ref="N56:P56"/>
    <mergeCell ref="R56:T56"/>
    <mergeCell ref="V56:X56"/>
    <mergeCell ref="A56:A57"/>
    <mergeCell ref="B56:D56"/>
    <mergeCell ref="AQ56:AS56"/>
    <mergeCell ref="AU56:AW56"/>
    <mergeCell ref="AY56:BA56"/>
    <mergeCell ref="F56:H56"/>
    <mergeCell ref="J56:L56"/>
    <mergeCell ref="Z56:AB56"/>
    <mergeCell ref="AD56:AD57"/>
    <mergeCell ref="AE56:AG56"/>
  </mergeCells>
  <hyperlinks>
    <hyperlink ref="AA1" r:id="rId1" location="INDICE!A1"/>
    <hyperlink ref="AA1:AB2" location="INDICE!A1" display="INDICE"/>
    <hyperlink ref="BG1" r:id="rId2" location="INDICE!A1"/>
    <hyperlink ref="BG1:BH2" location="INDICE!A1" display="INDICE"/>
    <hyperlink ref="BG46" r:id="rId3" location="INDICE!A1"/>
    <hyperlink ref="BG46:BH47" location="INDICE!A1" display="INDICE"/>
    <hyperlink ref="AA46" r:id="rId4" location="INDICE!A1"/>
    <hyperlink ref="AA46:AB47" location="INDICE!A1" display="INDICE"/>
    <hyperlink ref="AA92" r:id="rId5" location="INDICE!A1"/>
    <hyperlink ref="AA92:AB93" location="INDICE!A1" display="INDICE"/>
    <hyperlink ref="BG92" r:id="rId6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7"/>
  <headerFooter alignWithMargins="0"/>
  <rowBreaks count="3" manualBreakCount="3">
    <brk id="45" max="56" man="1"/>
    <brk id="48" max="56" man="1"/>
    <brk id="91" max="5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zoomScaleNormal="100" zoomScaleSheetLayoutView="50" workbookViewId="0">
      <selection sqref="A1:AB1"/>
    </sheetView>
  </sheetViews>
  <sheetFormatPr baseColWidth="10" defaultRowHeight="15" customHeight="1" x14ac:dyDescent="0.2"/>
  <cols>
    <col min="1" max="1" width="16.28515625" style="107" customWidth="1"/>
    <col min="2" max="4" width="8.140625" style="107" customWidth="1"/>
    <col min="5" max="5" width="1.7109375" style="107" customWidth="1"/>
    <col min="6" max="8" width="7.7109375" style="107" customWidth="1"/>
    <col min="9" max="9" width="1.7109375" style="107" customWidth="1"/>
    <col min="10" max="12" width="7.7109375" style="107" customWidth="1"/>
    <col min="13" max="13" width="1.7109375" style="107" customWidth="1"/>
    <col min="14" max="16" width="7.7109375" style="107" customWidth="1"/>
    <col min="17" max="17" width="1.7109375" style="107" customWidth="1"/>
    <col min="18" max="19" width="7.7109375" style="107" customWidth="1"/>
    <col min="20" max="20" width="8.140625" style="107" customWidth="1"/>
    <col min="21" max="21" width="1.7109375" style="107" customWidth="1"/>
    <col min="22" max="24" width="7.7109375" style="107" customWidth="1"/>
    <col min="25" max="25" width="1.7109375" style="107" customWidth="1"/>
    <col min="26" max="28" width="7.1406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90" t="s">
        <v>273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137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95"/>
      <c r="AE3" s="95"/>
      <c r="AF3" s="95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234329</v>
      </c>
      <c r="C10" s="151">
        <f t="shared" si="0"/>
        <v>118220</v>
      </c>
      <c r="D10" s="151">
        <f t="shared" si="0"/>
        <v>116109</v>
      </c>
      <c r="E10" s="151"/>
      <c r="F10" s="151">
        <f t="shared" ref="F10:H12" si="1">+F16+F22</f>
        <v>57285</v>
      </c>
      <c r="G10" s="151">
        <f t="shared" si="1"/>
        <v>29639</v>
      </c>
      <c r="H10" s="151">
        <f t="shared" si="1"/>
        <v>27646</v>
      </c>
      <c r="I10" s="151"/>
      <c r="J10" s="151">
        <f t="shared" ref="J10:L12" si="2">+J16+J22</f>
        <v>51130</v>
      </c>
      <c r="K10" s="151">
        <f t="shared" si="2"/>
        <v>25803</v>
      </c>
      <c r="L10" s="151">
        <f t="shared" si="2"/>
        <v>25327</v>
      </c>
      <c r="M10" s="151"/>
      <c r="N10" s="151">
        <f t="shared" ref="N10:P12" si="3">+N16+N22</f>
        <v>47858</v>
      </c>
      <c r="O10" s="151">
        <f t="shared" si="3"/>
        <v>24036</v>
      </c>
      <c r="P10" s="151">
        <f t="shared" si="3"/>
        <v>23822</v>
      </c>
      <c r="Q10" s="151"/>
      <c r="R10" s="151">
        <f t="shared" ref="R10:T12" si="4">+R16+R22</f>
        <v>42996</v>
      </c>
      <c r="S10" s="151">
        <f t="shared" si="4"/>
        <v>21569</v>
      </c>
      <c r="T10" s="151">
        <f t="shared" si="4"/>
        <v>21427</v>
      </c>
      <c r="U10" s="151"/>
      <c r="V10" s="151">
        <f t="shared" ref="V10:X12" si="5">+V16+V22</f>
        <v>34885</v>
      </c>
      <c r="W10" s="151">
        <f t="shared" si="5"/>
        <v>17091</v>
      </c>
      <c r="X10" s="151">
        <f t="shared" si="5"/>
        <v>17794</v>
      </c>
      <c r="Y10" s="151"/>
      <c r="Z10" s="151">
        <f t="shared" ref="Z10:AB12" si="6">+Z16+Z22</f>
        <v>175</v>
      </c>
      <c r="AA10" s="151">
        <f t="shared" si="6"/>
        <v>82</v>
      </c>
      <c r="AB10" s="151">
        <f t="shared" si="6"/>
        <v>93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199908</v>
      </c>
      <c r="C11" s="114">
        <f t="shared" si="0"/>
        <v>101126</v>
      </c>
      <c r="D11" s="114">
        <f t="shared" si="0"/>
        <v>98782</v>
      </c>
      <c r="E11" s="114"/>
      <c r="F11" s="114">
        <f t="shared" si="1"/>
        <v>49855</v>
      </c>
      <c r="G11" s="114">
        <f t="shared" si="1"/>
        <v>25941</v>
      </c>
      <c r="H11" s="114">
        <f t="shared" si="1"/>
        <v>23914</v>
      </c>
      <c r="I11" s="114"/>
      <c r="J11" s="114">
        <f t="shared" si="2"/>
        <v>43894</v>
      </c>
      <c r="K11" s="114">
        <f t="shared" si="2"/>
        <v>22196</v>
      </c>
      <c r="L11" s="114">
        <f t="shared" si="2"/>
        <v>21698</v>
      </c>
      <c r="M11" s="114"/>
      <c r="N11" s="114">
        <f t="shared" si="3"/>
        <v>40721</v>
      </c>
      <c r="O11" s="114">
        <f t="shared" si="3"/>
        <v>20488</v>
      </c>
      <c r="P11" s="114">
        <f t="shared" si="3"/>
        <v>20233</v>
      </c>
      <c r="Q11" s="114"/>
      <c r="R11" s="114">
        <f t="shared" si="4"/>
        <v>36613</v>
      </c>
      <c r="S11" s="114">
        <f t="shared" si="4"/>
        <v>18403</v>
      </c>
      <c r="T11" s="114">
        <f t="shared" si="4"/>
        <v>18210</v>
      </c>
      <c r="U11" s="114"/>
      <c r="V11" s="114">
        <f t="shared" si="5"/>
        <v>28782</v>
      </c>
      <c r="W11" s="114">
        <f t="shared" si="5"/>
        <v>14085</v>
      </c>
      <c r="X11" s="114">
        <f t="shared" si="5"/>
        <v>14697</v>
      </c>
      <c r="Y11" s="114"/>
      <c r="Z11" s="114">
        <f t="shared" si="6"/>
        <v>43</v>
      </c>
      <c r="AA11" s="114">
        <f t="shared" si="6"/>
        <v>13</v>
      </c>
      <c r="AB11" s="114">
        <f t="shared" si="6"/>
        <v>30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25516</v>
      </c>
      <c r="C12" s="114">
        <f>+C18+C24</f>
        <v>12992</v>
      </c>
      <c r="D12" s="114">
        <f>+D18+D24</f>
        <v>12524</v>
      </c>
      <c r="E12" s="114"/>
      <c r="F12" s="114">
        <f t="shared" si="1"/>
        <v>5360</v>
      </c>
      <c r="G12" s="114">
        <f t="shared" si="1"/>
        <v>2696</v>
      </c>
      <c r="H12" s="114">
        <f t="shared" si="1"/>
        <v>2664</v>
      </c>
      <c r="I12" s="114"/>
      <c r="J12" s="114">
        <f t="shared" si="2"/>
        <v>5308</v>
      </c>
      <c r="K12" s="114">
        <f t="shared" si="2"/>
        <v>2723</v>
      </c>
      <c r="L12" s="114">
        <f t="shared" si="2"/>
        <v>2585</v>
      </c>
      <c r="M12" s="114"/>
      <c r="N12" s="114">
        <f t="shared" si="3"/>
        <v>5313</v>
      </c>
      <c r="O12" s="114">
        <f t="shared" si="3"/>
        <v>2702</v>
      </c>
      <c r="P12" s="114">
        <f t="shared" si="3"/>
        <v>2611</v>
      </c>
      <c r="Q12" s="114"/>
      <c r="R12" s="114">
        <f t="shared" si="4"/>
        <v>4804</v>
      </c>
      <c r="S12" s="114">
        <f t="shared" si="4"/>
        <v>2444</v>
      </c>
      <c r="T12" s="114">
        <f t="shared" si="4"/>
        <v>2360</v>
      </c>
      <c r="U12" s="114"/>
      <c r="V12" s="114">
        <f t="shared" si="5"/>
        <v>4599</v>
      </c>
      <c r="W12" s="114">
        <f t="shared" si="5"/>
        <v>2358</v>
      </c>
      <c r="X12" s="114">
        <f t="shared" si="5"/>
        <v>2241</v>
      </c>
      <c r="Y12" s="114"/>
      <c r="Z12" s="114">
        <f t="shared" si="6"/>
        <v>132</v>
      </c>
      <c r="AA12" s="114">
        <f t="shared" si="6"/>
        <v>69</v>
      </c>
      <c r="AB12" s="114">
        <f t="shared" si="6"/>
        <v>63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8905</v>
      </c>
      <c r="C13" s="114">
        <f>+C19</f>
        <v>4102</v>
      </c>
      <c r="D13" s="114">
        <f>+D19</f>
        <v>4803</v>
      </c>
      <c r="E13" s="114"/>
      <c r="F13" s="114">
        <f>+F19</f>
        <v>2070</v>
      </c>
      <c r="G13" s="114">
        <f>+G19</f>
        <v>1002</v>
      </c>
      <c r="H13" s="114">
        <f>+H19</f>
        <v>1068</v>
      </c>
      <c r="I13" s="114"/>
      <c r="J13" s="114">
        <f>+J19</f>
        <v>1928</v>
      </c>
      <c r="K13" s="114">
        <f>+K19</f>
        <v>884</v>
      </c>
      <c r="L13" s="114">
        <f>+L19</f>
        <v>1044</v>
      </c>
      <c r="M13" s="114"/>
      <c r="N13" s="114">
        <f>+N19</f>
        <v>1824</v>
      </c>
      <c r="O13" s="114">
        <f>+O19</f>
        <v>846</v>
      </c>
      <c r="P13" s="114">
        <f>+P19</f>
        <v>978</v>
      </c>
      <c r="Q13" s="114"/>
      <c r="R13" s="114">
        <f>+R19</f>
        <v>1579</v>
      </c>
      <c r="S13" s="114">
        <f>+S19</f>
        <v>722</v>
      </c>
      <c r="T13" s="114">
        <f>+T19</f>
        <v>857</v>
      </c>
      <c r="U13" s="114"/>
      <c r="V13" s="114">
        <f>+V19</f>
        <v>1504</v>
      </c>
      <c r="W13" s="114">
        <f>+W19</f>
        <v>648</v>
      </c>
      <c r="X13" s="114">
        <f>+X19</f>
        <v>856</v>
      </c>
      <c r="Y13" s="114"/>
      <c r="Z13" s="114">
        <f>+Z19</f>
        <v>0</v>
      </c>
      <c r="AA13" s="114">
        <f>+AA19</f>
        <v>0</v>
      </c>
      <c r="AB13" s="114">
        <f>+AB19</f>
        <v>0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0">
        <v>183106</v>
      </c>
      <c r="C16" s="260">
        <v>92399</v>
      </c>
      <c r="D16" s="260">
        <v>90707</v>
      </c>
      <c r="E16" s="260"/>
      <c r="F16" s="260">
        <v>44630</v>
      </c>
      <c r="G16" s="260">
        <v>23108</v>
      </c>
      <c r="H16" s="260">
        <v>21522</v>
      </c>
      <c r="I16" s="260"/>
      <c r="J16" s="260">
        <v>39939</v>
      </c>
      <c r="K16" s="260">
        <v>20210</v>
      </c>
      <c r="L16" s="260">
        <v>19729</v>
      </c>
      <c r="M16" s="260"/>
      <c r="N16" s="260">
        <v>37621</v>
      </c>
      <c r="O16" s="260">
        <v>18827</v>
      </c>
      <c r="P16" s="260">
        <v>18794</v>
      </c>
      <c r="Q16" s="260"/>
      <c r="R16" s="260">
        <v>33626</v>
      </c>
      <c r="S16" s="260">
        <v>16865</v>
      </c>
      <c r="T16" s="260">
        <v>16761</v>
      </c>
      <c r="U16" s="260"/>
      <c r="V16" s="260">
        <v>27137</v>
      </c>
      <c r="W16" s="260">
        <v>13318</v>
      </c>
      <c r="X16" s="260">
        <v>13819</v>
      </c>
      <c r="Y16" s="260"/>
      <c r="Z16" s="260">
        <v>153</v>
      </c>
      <c r="AA16" s="260">
        <v>71</v>
      </c>
      <c r="AB16" s="260">
        <v>82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1">
        <v>149555</v>
      </c>
      <c r="C17" s="261">
        <v>75718</v>
      </c>
      <c r="D17" s="261">
        <v>73837</v>
      </c>
      <c r="E17" s="261"/>
      <c r="F17" s="261">
        <v>37421</v>
      </c>
      <c r="G17" s="261">
        <v>19513</v>
      </c>
      <c r="H17" s="261">
        <v>17908</v>
      </c>
      <c r="I17" s="261"/>
      <c r="J17" s="261">
        <v>32887</v>
      </c>
      <c r="K17" s="261">
        <v>16683</v>
      </c>
      <c r="L17" s="261">
        <v>16204</v>
      </c>
      <c r="M17" s="261"/>
      <c r="N17" s="261">
        <v>30672</v>
      </c>
      <c r="O17" s="261">
        <v>15373</v>
      </c>
      <c r="P17" s="261">
        <v>15299</v>
      </c>
      <c r="Q17" s="261"/>
      <c r="R17" s="261">
        <v>27367</v>
      </c>
      <c r="S17" s="261">
        <v>13756</v>
      </c>
      <c r="T17" s="261">
        <v>13611</v>
      </c>
      <c r="U17" s="261"/>
      <c r="V17" s="261">
        <v>21165</v>
      </c>
      <c r="W17" s="261">
        <v>10380</v>
      </c>
      <c r="X17" s="261">
        <v>10785</v>
      </c>
      <c r="Y17" s="261"/>
      <c r="Z17" s="261">
        <v>43</v>
      </c>
      <c r="AA17" s="261">
        <v>13</v>
      </c>
      <c r="AB17" s="261">
        <v>30</v>
      </c>
    </row>
    <row r="18" spans="1:33" ht="15" customHeight="1" x14ac:dyDescent="0.2">
      <c r="A18" s="115" t="s">
        <v>74</v>
      </c>
      <c r="B18" s="261">
        <v>24646</v>
      </c>
      <c r="C18" s="261">
        <v>12579</v>
      </c>
      <c r="D18" s="261">
        <v>12067</v>
      </c>
      <c r="E18" s="261"/>
      <c r="F18" s="261">
        <v>5139</v>
      </c>
      <c r="G18" s="261">
        <v>2593</v>
      </c>
      <c r="H18" s="261">
        <v>2546</v>
      </c>
      <c r="I18" s="261"/>
      <c r="J18" s="261">
        <v>5124</v>
      </c>
      <c r="K18" s="261">
        <v>2643</v>
      </c>
      <c r="L18" s="261">
        <v>2481</v>
      </c>
      <c r="M18" s="261"/>
      <c r="N18" s="261">
        <v>5125</v>
      </c>
      <c r="O18" s="261">
        <v>2608</v>
      </c>
      <c r="P18" s="261">
        <v>2517</v>
      </c>
      <c r="Q18" s="261"/>
      <c r="R18" s="261">
        <v>4680</v>
      </c>
      <c r="S18" s="261">
        <v>2387</v>
      </c>
      <c r="T18" s="261">
        <v>2293</v>
      </c>
      <c r="U18" s="261"/>
      <c r="V18" s="261">
        <v>4468</v>
      </c>
      <c r="W18" s="261">
        <v>2290</v>
      </c>
      <c r="X18" s="261">
        <v>2178</v>
      </c>
      <c r="Y18" s="261"/>
      <c r="Z18" s="261">
        <v>110</v>
      </c>
      <c r="AA18" s="261">
        <v>58</v>
      </c>
      <c r="AB18" s="261">
        <v>52</v>
      </c>
    </row>
    <row r="19" spans="1:33" ht="15" customHeight="1" x14ac:dyDescent="0.2">
      <c r="A19" s="115" t="s">
        <v>245</v>
      </c>
      <c r="B19" s="261">
        <v>8905</v>
      </c>
      <c r="C19" s="261">
        <v>4102</v>
      </c>
      <c r="D19" s="261">
        <v>4803</v>
      </c>
      <c r="E19" s="261"/>
      <c r="F19" s="261">
        <v>2070</v>
      </c>
      <c r="G19" s="261">
        <v>1002</v>
      </c>
      <c r="H19" s="261">
        <v>1068</v>
      </c>
      <c r="I19" s="261"/>
      <c r="J19" s="261">
        <v>1928</v>
      </c>
      <c r="K19" s="261">
        <v>884</v>
      </c>
      <c r="L19" s="261">
        <v>1044</v>
      </c>
      <c r="M19" s="261"/>
      <c r="N19" s="261">
        <v>1824</v>
      </c>
      <c r="O19" s="261">
        <v>846</v>
      </c>
      <c r="P19" s="261">
        <v>978</v>
      </c>
      <c r="Q19" s="261"/>
      <c r="R19" s="261">
        <v>1579</v>
      </c>
      <c r="S19" s="261">
        <v>722</v>
      </c>
      <c r="T19" s="261">
        <v>857</v>
      </c>
      <c r="U19" s="261"/>
      <c r="V19" s="261">
        <v>1504</v>
      </c>
      <c r="W19" s="261">
        <v>648</v>
      </c>
      <c r="X19" s="261">
        <v>856</v>
      </c>
      <c r="Y19" s="261"/>
      <c r="Z19" s="261">
        <v>0</v>
      </c>
      <c r="AA19" s="261">
        <v>0</v>
      </c>
      <c r="AB19" s="261">
        <v>0</v>
      </c>
    </row>
    <row r="20" spans="1:33" ht="15" customHeight="1" x14ac:dyDescent="0.2">
      <c r="A20" s="115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</row>
    <row r="21" spans="1:33" ht="15" customHeight="1" x14ac:dyDescent="0.2">
      <c r="A21" s="124" t="s">
        <v>420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</row>
    <row r="22" spans="1:33" s="162" customFormat="1" ht="15" customHeight="1" x14ac:dyDescent="0.2">
      <c r="A22" s="136" t="s">
        <v>19</v>
      </c>
      <c r="B22" s="260">
        <v>51223</v>
      </c>
      <c r="C22" s="260">
        <v>25821</v>
      </c>
      <c r="D22" s="260">
        <v>25402</v>
      </c>
      <c r="E22" s="260"/>
      <c r="F22" s="260">
        <v>12655</v>
      </c>
      <c r="G22" s="260">
        <v>6531</v>
      </c>
      <c r="H22" s="260">
        <v>6124</v>
      </c>
      <c r="I22" s="260"/>
      <c r="J22" s="260">
        <v>11191</v>
      </c>
      <c r="K22" s="260">
        <v>5593</v>
      </c>
      <c r="L22" s="260">
        <v>5598</v>
      </c>
      <c r="M22" s="260"/>
      <c r="N22" s="260">
        <v>10237</v>
      </c>
      <c r="O22" s="260">
        <v>5209</v>
      </c>
      <c r="P22" s="260">
        <v>5028</v>
      </c>
      <c r="Q22" s="260"/>
      <c r="R22" s="260">
        <v>9370</v>
      </c>
      <c r="S22" s="260">
        <v>4704</v>
      </c>
      <c r="T22" s="260">
        <v>4666</v>
      </c>
      <c r="U22" s="260"/>
      <c r="V22" s="260">
        <v>7748</v>
      </c>
      <c r="W22" s="260">
        <v>3773</v>
      </c>
      <c r="X22" s="260">
        <v>3975</v>
      </c>
      <c r="Y22" s="260"/>
      <c r="Z22" s="260">
        <v>22</v>
      </c>
      <c r="AA22" s="260">
        <v>11</v>
      </c>
      <c r="AB22" s="260">
        <v>11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1">
        <v>50353</v>
      </c>
      <c r="C23" s="261">
        <v>25408</v>
      </c>
      <c r="D23" s="261">
        <v>24945</v>
      </c>
      <c r="E23" s="261"/>
      <c r="F23" s="261">
        <v>12434</v>
      </c>
      <c r="G23" s="261">
        <v>6428</v>
      </c>
      <c r="H23" s="261">
        <v>6006</v>
      </c>
      <c r="I23" s="261"/>
      <c r="J23" s="261">
        <v>11007</v>
      </c>
      <c r="K23" s="261">
        <v>5513</v>
      </c>
      <c r="L23" s="261">
        <v>5494</v>
      </c>
      <c r="M23" s="261"/>
      <c r="N23" s="261">
        <v>10049</v>
      </c>
      <c r="O23" s="261">
        <v>5115</v>
      </c>
      <c r="P23" s="261">
        <v>4934</v>
      </c>
      <c r="Q23" s="261"/>
      <c r="R23" s="261">
        <v>9246</v>
      </c>
      <c r="S23" s="261">
        <v>4647</v>
      </c>
      <c r="T23" s="261">
        <v>4599</v>
      </c>
      <c r="U23" s="261"/>
      <c r="V23" s="261">
        <v>7617</v>
      </c>
      <c r="W23" s="261">
        <v>3705</v>
      </c>
      <c r="X23" s="261">
        <v>3912</v>
      </c>
      <c r="Y23" s="261"/>
      <c r="Z23" s="261">
        <v>0</v>
      </c>
      <c r="AA23" s="261">
        <v>0</v>
      </c>
      <c r="AB23" s="261">
        <v>0</v>
      </c>
    </row>
    <row r="24" spans="1:33" ht="15" customHeight="1" x14ac:dyDescent="0.2">
      <c r="A24" s="115" t="s">
        <v>74</v>
      </c>
      <c r="B24" s="261">
        <v>870</v>
      </c>
      <c r="C24" s="261">
        <v>413</v>
      </c>
      <c r="D24" s="261">
        <v>457</v>
      </c>
      <c r="E24" s="261"/>
      <c r="F24" s="261">
        <v>221</v>
      </c>
      <c r="G24" s="261">
        <v>103</v>
      </c>
      <c r="H24" s="261">
        <v>118</v>
      </c>
      <c r="I24" s="261"/>
      <c r="J24" s="261">
        <v>184</v>
      </c>
      <c r="K24" s="261">
        <v>80</v>
      </c>
      <c r="L24" s="261">
        <v>104</v>
      </c>
      <c r="M24" s="261"/>
      <c r="N24" s="261">
        <v>188</v>
      </c>
      <c r="O24" s="261">
        <v>94</v>
      </c>
      <c r="P24" s="261">
        <v>94</v>
      </c>
      <c r="Q24" s="261"/>
      <c r="R24" s="261">
        <v>124</v>
      </c>
      <c r="S24" s="261">
        <v>57</v>
      </c>
      <c r="T24" s="261">
        <v>67</v>
      </c>
      <c r="U24" s="261"/>
      <c r="V24" s="261">
        <v>131</v>
      </c>
      <c r="W24" s="261">
        <v>68</v>
      </c>
      <c r="X24" s="261">
        <v>63</v>
      </c>
      <c r="Y24" s="261"/>
      <c r="Z24" s="261">
        <v>22</v>
      </c>
      <c r="AA24" s="261">
        <v>11</v>
      </c>
      <c r="AB24" s="261">
        <v>11</v>
      </c>
    </row>
    <row r="25" spans="1:33" ht="15" customHeight="1" thickBot="1" x14ac:dyDescent="0.25">
      <c r="A25" s="119" t="s">
        <v>245</v>
      </c>
      <c r="B25" s="243">
        <v>0</v>
      </c>
      <c r="C25" s="243">
        <v>0</v>
      </c>
      <c r="D25" s="243">
        <v>0</v>
      </c>
      <c r="E25" s="243"/>
      <c r="F25" s="243">
        <v>0</v>
      </c>
      <c r="G25" s="243">
        <v>0</v>
      </c>
      <c r="H25" s="243">
        <v>0</v>
      </c>
      <c r="I25" s="243"/>
      <c r="J25" s="243">
        <v>0</v>
      </c>
      <c r="K25" s="243">
        <v>0</v>
      </c>
      <c r="L25" s="243">
        <v>0</v>
      </c>
      <c r="M25" s="243"/>
      <c r="N25" s="243">
        <v>0</v>
      </c>
      <c r="O25" s="243">
        <v>0</v>
      </c>
      <c r="P25" s="243">
        <v>0</v>
      </c>
      <c r="Q25" s="243"/>
      <c r="R25" s="243">
        <v>0</v>
      </c>
      <c r="S25" s="243">
        <v>0</v>
      </c>
      <c r="T25" s="243">
        <v>0</v>
      </c>
      <c r="U25" s="243"/>
      <c r="V25" s="243">
        <v>0</v>
      </c>
      <c r="W25" s="243">
        <v>0</v>
      </c>
      <c r="X25" s="243">
        <v>0</v>
      </c>
      <c r="Y25" s="243"/>
      <c r="Z25" s="243">
        <v>0</v>
      </c>
      <c r="AA25" s="243">
        <v>0</v>
      </c>
      <c r="AB25" s="243">
        <v>0</v>
      </c>
    </row>
    <row r="26" spans="1:33" ht="15" customHeight="1" x14ac:dyDescent="0.2">
      <c r="A26" s="388" t="s">
        <v>238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</row>
    <row r="27" spans="1:33" ht="15" customHeight="1" x14ac:dyDescent="0.2">
      <c r="A27" s="389" t="s">
        <v>224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98"/>
  <sheetViews>
    <sheetView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6.285156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90" t="s">
        <v>274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138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95"/>
      <c r="AE3" s="95"/>
      <c r="AF3" s="95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s="170" customFormat="1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s="170" customFormat="1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83" t="s">
        <v>421</v>
      </c>
      <c r="B10" s="383" t="s">
        <v>76</v>
      </c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189929</v>
      </c>
      <c r="C12" s="151">
        <f t="shared" si="0"/>
        <v>92319</v>
      </c>
      <c r="D12" s="151">
        <f t="shared" si="0"/>
        <v>97610</v>
      </c>
      <c r="E12" s="151"/>
      <c r="F12" s="151">
        <f t="shared" ref="F12:H14" si="1">+F18+F24</f>
        <v>42250</v>
      </c>
      <c r="G12" s="151">
        <f t="shared" si="1"/>
        <v>21179</v>
      </c>
      <c r="H12" s="151">
        <f t="shared" si="1"/>
        <v>21071</v>
      </c>
      <c r="I12" s="151"/>
      <c r="J12" s="151">
        <f t="shared" ref="J12:L14" si="2">+J18+J24</f>
        <v>39591</v>
      </c>
      <c r="K12" s="151">
        <f t="shared" si="2"/>
        <v>19149</v>
      </c>
      <c r="L12" s="151">
        <f t="shared" si="2"/>
        <v>20442</v>
      </c>
      <c r="M12" s="151"/>
      <c r="N12" s="151">
        <f t="shared" ref="N12:P14" si="3">+N18+N24</f>
        <v>39974</v>
      </c>
      <c r="O12" s="151">
        <f t="shared" si="3"/>
        <v>19341</v>
      </c>
      <c r="P12" s="151">
        <f t="shared" si="3"/>
        <v>20633</v>
      </c>
      <c r="Q12" s="151"/>
      <c r="R12" s="151">
        <f t="shared" ref="R12:T14" si="4">+R18+R24</f>
        <v>35220</v>
      </c>
      <c r="S12" s="151">
        <f t="shared" si="4"/>
        <v>16836</v>
      </c>
      <c r="T12" s="151">
        <f t="shared" si="4"/>
        <v>18384</v>
      </c>
      <c r="U12" s="151"/>
      <c r="V12" s="151">
        <f t="shared" ref="V12:X14" si="5">+V18+V24</f>
        <v>32720</v>
      </c>
      <c r="W12" s="151">
        <f t="shared" si="5"/>
        <v>15733</v>
      </c>
      <c r="X12" s="151">
        <f t="shared" si="5"/>
        <v>16987</v>
      </c>
      <c r="Y12" s="151"/>
      <c r="Z12" s="151">
        <f t="shared" ref="Z12:AB14" si="6">+Z18+Z24</f>
        <v>174</v>
      </c>
      <c r="AA12" s="151">
        <f t="shared" si="6"/>
        <v>81</v>
      </c>
      <c r="AB12" s="151">
        <f t="shared" si="6"/>
        <v>93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156905</v>
      </c>
      <c r="C13" s="114">
        <f t="shared" si="0"/>
        <v>76137</v>
      </c>
      <c r="D13" s="114">
        <f t="shared" si="0"/>
        <v>80768</v>
      </c>
      <c r="E13" s="114"/>
      <c r="F13" s="114">
        <f t="shared" si="1"/>
        <v>35286</v>
      </c>
      <c r="G13" s="114">
        <f t="shared" si="1"/>
        <v>17762</v>
      </c>
      <c r="H13" s="114">
        <f t="shared" si="1"/>
        <v>17524</v>
      </c>
      <c r="I13" s="114"/>
      <c r="J13" s="114">
        <f t="shared" si="2"/>
        <v>32699</v>
      </c>
      <c r="K13" s="114">
        <f t="shared" si="2"/>
        <v>15762</v>
      </c>
      <c r="L13" s="114">
        <f t="shared" si="2"/>
        <v>16937</v>
      </c>
      <c r="M13" s="114"/>
      <c r="N13" s="114">
        <f t="shared" si="3"/>
        <v>33137</v>
      </c>
      <c r="O13" s="114">
        <f t="shared" si="3"/>
        <v>15996</v>
      </c>
      <c r="P13" s="114">
        <f t="shared" si="3"/>
        <v>17141</v>
      </c>
      <c r="Q13" s="114"/>
      <c r="R13" s="114">
        <f t="shared" si="4"/>
        <v>29059</v>
      </c>
      <c r="S13" s="114">
        <f t="shared" si="4"/>
        <v>13828</v>
      </c>
      <c r="T13" s="114">
        <f t="shared" si="4"/>
        <v>15231</v>
      </c>
      <c r="U13" s="114"/>
      <c r="V13" s="114">
        <f t="shared" si="5"/>
        <v>26682</v>
      </c>
      <c r="W13" s="114">
        <f t="shared" si="5"/>
        <v>12777</v>
      </c>
      <c r="X13" s="114">
        <f t="shared" si="5"/>
        <v>13905</v>
      </c>
      <c r="Y13" s="114"/>
      <c r="Z13" s="114">
        <f t="shared" si="6"/>
        <v>42</v>
      </c>
      <c r="AA13" s="114">
        <f t="shared" si="6"/>
        <v>12</v>
      </c>
      <c r="AB13" s="114">
        <f t="shared" si="6"/>
        <v>30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24510</v>
      </c>
      <c r="C14" s="114">
        <f>+C20+C26</f>
        <v>12323</v>
      </c>
      <c r="D14" s="114">
        <f>+D20+D26</f>
        <v>12187</v>
      </c>
      <c r="E14" s="114"/>
      <c r="F14" s="114">
        <f t="shared" si="1"/>
        <v>5045</v>
      </c>
      <c r="G14" s="114">
        <f t="shared" si="1"/>
        <v>2507</v>
      </c>
      <c r="H14" s="114">
        <f t="shared" si="1"/>
        <v>2538</v>
      </c>
      <c r="I14" s="114"/>
      <c r="J14" s="114">
        <f t="shared" si="2"/>
        <v>5069</v>
      </c>
      <c r="K14" s="114">
        <f t="shared" si="2"/>
        <v>2566</v>
      </c>
      <c r="L14" s="114">
        <f t="shared" si="2"/>
        <v>2503</v>
      </c>
      <c r="M14" s="114"/>
      <c r="N14" s="114">
        <f t="shared" si="3"/>
        <v>5104</v>
      </c>
      <c r="O14" s="114">
        <f t="shared" si="3"/>
        <v>2556</v>
      </c>
      <c r="P14" s="114">
        <f t="shared" si="3"/>
        <v>2548</v>
      </c>
      <c r="Q14" s="114"/>
      <c r="R14" s="114">
        <f t="shared" si="4"/>
        <v>4620</v>
      </c>
      <c r="S14" s="114">
        <f t="shared" si="4"/>
        <v>2312</v>
      </c>
      <c r="T14" s="114">
        <f t="shared" si="4"/>
        <v>2308</v>
      </c>
      <c r="U14" s="114"/>
      <c r="V14" s="114">
        <f t="shared" si="5"/>
        <v>4540</v>
      </c>
      <c r="W14" s="114">
        <f t="shared" si="5"/>
        <v>2313</v>
      </c>
      <c r="X14" s="114">
        <f t="shared" si="5"/>
        <v>2227</v>
      </c>
      <c r="Y14" s="114"/>
      <c r="Z14" s="114">
        <f t="shared" si="6"/>
        <v>132</v>
      </c>
      <c r="AA14" s="114">
        <f t="shared" si="6"/>
        <v>69</v>
      </c>
      <c r="AB14" s="114">
        <f t="shared" si="6"/>
        <v>63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8514</v>
      </c>
      <c r="C15" s="114">
        <f>+C21</f>
        <v>3859</v>
      </c>
      <c r="D15" s="114">
        <f>+D21</f>
        <v>4655</v>
      </c>
      <c r="E15" s="114"/>
      <c r="F15" s="114">
        <f>+F21</f>
        <v>1919</v>
      </c>
      <c r="G15" s="114">
        <f>+G21</f>
        <v>910</v>
      </c>
      <c r="H15" s="114">
        <f>+H21</f>
        <v>1009</v>
      </c>
      <c r="I15" s="114"/>
      <c r="J15" s="114">
        <f>+J21</f>
        <v>1823</v>
      </c>
      <c r="K15" s="114">
        <f>+K21</f>
        <v>821</v>
      </c>
      <c r="L15" s="114">
        <f>+L21</f>
        <v>1002</v>
      </c>
      <c r="M15" s="114"/>
      <c r="N15" s="114">
        <f>+N21</f>
        <v>1733</v>
      </c>
      <c r="O15" s="114">
        <f>+O21</f>
        <v>789</v>
      </c>
      <c r="P15" s="114">
        <f>+P21</f>
        <v>944</v>
      </c>
      <c r="Q15" s="114"/>
      <c r="R15" s="114">
        <f>+R21</f>
        <v>1541</v>
      </c>
      <c r="S15" s="114">
        <f>+S21</f>
        <v>696</v>
      </c>
      <c r="T15" s="114">
        <f>+T21</f>
        <v>845</v>
      </c>
      <c r="U15" s="114"/>
      <c r="V15" s="114">
        <f>+V21</f>
        <v>1498</v>
      </c>
      <c r="W15" s="114">
        <f>+W21</f>
        <v>643</v>
      </c>
      <c r="X15" s="114">
        <f>+X21</f>
        <v>855</v>
      </c>
      <c r="Y15" s="114"/>
      <c r="Z15" s="114">
        <f>+Z21</f>
        <v>0</v>
      </c>
      <c r="AA15" s="114">
        <f>+AA21</f>
        <v>0</v>
      </c>
      <c r="AB15" s="114">
        <f>+AB21</f>
        <v>0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7"/>
      <c r="J17" s="116"/>
      <c r="K17" s="116"/>
      <c r="L17" s="116"/>
      <c r="M17" s="117"/>
      <c r="N17" s="116"/>
      <c r="O17" s="116"/>
      <c r="P17" s="11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0">
        <v>146248</v>
      </c>
      <c r="C18" s="260">
        <v>71135</v>
      </c>
      <c r="D18" s="260">
        <v>75113</v>
      </c>
      <c r="E18" s="260"/>
      <c r="F18" s="260">
        <v>32042</v>
      </c>
      <c r="G18" s="260">
        <v>16093</v>
      </c>
      <c r="H18" s="260">
        <v>15949</v>
      </c>
      <c r="I18" s="260"/>
      <c r="J18" s="260">
        <v>30450</v>
      </c>
      <c r="K18" s="260">
        <v>14782</v>
      </c>
      <c r="L18" s="260">
        <v>15668</v>
      </c>
      <c r="M18" s="260"/>
      <c r="N18" s="260">
        <v>31023</v>
      </c>
      <c r="O18" s="260">
        <v>14944</v>
      </c>
      <c r="P18" s="260">
        <v>16079</v>
      </c>
      <c r="Q18" s="260"/>
      <c r="R18" s="260">
        <v>27155</v>
      </c>
      <c r="S18" s="260">
        <v>12987</v>
      </c>
      <c r="T18" s="260">
        <v>14168</v>
      </c>
      <c r="U18" s="260"/>
      <c r="V18" s="260">
        <v>25426</v>
      </c>
      <c r="W18" s="260">
        <v>12259</v>
      </c>
      <c r="X18" s="260">
        <v>13167</v>
      </c>
      <c r="Y18" s="260"/>
      <c r="Z18" s="260">
        <v>152</v>
      </c>
      <c r="AA18" s="260">
        <v>70</v>
      </c>
      <c r="AB18" s="260">
        <v>82</v>
      </c>
      <c r="AC18" s="107"/>
      <c r="AD18" s="107"/>
      <c r="AE18" s="107"/>
      <c r="AF18" s="107"/>
      <c r="AG18" s="107"/>
    </row>
    <row r="19" spans="1:33" ht="15" customHeight="1" x14ac:dyDescent="0.2">
      <c r="A19" s="115" t="s">
        <v>73</v>
      </c>
      <c r="B19" s="261">
        <v>114072</v>
      </c>
      <c r="C19" s="261">
        <v>55356</v>
      </c>
      <c r="D19" s="261">
        <v>58716</v>
      </c>
      <c r="E19" s="261"/>
      <c r="F19" s="261">
        <v>25291</v>
      </c>
      <c r="G19" s="261">
        <v>12775</v>
      </c>
      <c r="H19" s="261">
        <v>12516</v>
      </c>
      <c r="I19" s="261"/>
      <c r="J19" s="261">
        <v>23739</v>
      </c>
      <c r="K19" s="261">
        <v>11474</v>
      </c>
      <c r="L19" s="261">
        <v>12265</v>
      </c>
      <c r="M19" s="261"/>
      <c r="N19" s="261">
        <v>24367</v>
      </c>
      <c r="O19" s="261">
        <v>11689</v>
      </c>
      <c r="P19" s="261">
        <v>12678</v>
      </c>
      <c r="Q19" s="261"/>
      <c r="R19" s="261">
        <v>21114</v>
      </c>
      <c r="S19" s="261">
        <v>10035</v>
      </c>
      <c r="T19" s="261">
        <v>11079</v>
      </c>
      <c r="U19" s="261"/>
      <c r="V19" s="261">
        <v>19519</v>
      </c>
      <c r="W19" s="261">
        <v>9371</v>
      </c>
      <c r="X19" s="261">
        <v>10148</v>
      </c>
      <c r="Y19" s="261"/>
      <c r="Z19" s="261">
        <v>42</v>
      </c>
      <c r="AA19" s="261">
        <v>12</v>
      </c>
      <c r="AB19" s="261">
        <v>30</v>
      </c>
    </row>
    <row r="20" spans="1:33" ht="15" customHeight="1" x14ac:dyDescent="0.2">
      <c r="A20" s="115" t="s">
        <v>74</v>
      </c>
      <c r="B20" s="261">
        <v>23662</v>
      </c>
      <c r="C20" s="261">
        <v>11920</v>
      </c>
      <c r="D20" s="261">
        <v>11742</v>
      </c>
      <c r="E20" s="261"/>
      <c r="F20" s="261">
        <v>4832</v>
      </c>
      <c r="G20" s="261">
        <v>2408</v>
      </c>
      <c r="H20" s="261">
        <v>2424</v>
      </c>
      <c r="I20" s="261"/>
      <c r="J20" s="261">
        <v>4888</v>
      </c>
      <c r="K20" s="261">
        <v>2487</v>
      </c>
      <c r="L20" s="261">
        <v>2401</v>
      </c>
      <c r="M20" s="261"/>
      <c r="N20" s="261">
        <v>4923</v>
      </c>
      <c r="O20" s="261">
        <v>2466</v>
      </c>
      <c r="P20" s="261">
        <v>2457</v>
      </c>
      <c r="Q20" s="261"/>
      <c r="R20" s="261">
        <v>4500</v>
      </c>
      <c r="S20" s="261">
        <v>2256</v>
      </c>
      <c r="T20" s="261">
        <v>2244</v>
      </c>
      <c r="U20" s="261"/>
      <c r="V20" s="261">
        <v>4409</v>
      </c>
      <c r="W20" s="261">
        <v>2245</v>
      </c>
      <c r="X20" s="261">
        <v>2164</v>
      </c>
      <c r="Y20" s="261"/>
      <c r="Z20" s="261">
        <v>110</v>
      </c>
      <c r="AA20" s="261">
        <v>58</v>
      </c>
      <c r="AB20" s="261">
        <v>52</v>
      </c>
    </row>
    <row r="21" spans="1:33" ht="15" customHeight="1" x14ac:dyDescent="0.2">
      <c r="A21" s="115" t="s">
        <v>245</v>
      </c>
      <c r="B21" s="261">
        <v>8514</v>
      </c>
      <c r="C21" s="261">
        <v>3859</v>
      </c>
      <c r="D21" s="261">
        <v>4655</v>
      </c>
      <c r="E21" s="261"/>
      <c r="F21" s="261">
        <v>1919</v>
      </c>
      <c r="G21" s="261">
        <v>910</v>
      </c>
      <c r="H21" s="261">
        <v>1009</v>
      </c>
      <c r="I21" s="261"/>
      <c r="J21" s="261">
        <v>1823</v>
      </c>
      <c r="K21" s="261">
        <v>821</v>
      </c>
      <c r="L21" s="261">
        <v>1002</v>
      </c>
      <c r="M21" s="261"/>
      <c r="N21" s="261">
        <v>1733</v>
      </c>
      <c r="O21" s="261">
        <v>789</v>
      </c>
      <c r="P21" s="261">
        <v>944</v>
      </c>
      <c r="Q21" s="261"/>
      <c r="R21" s="261">
        <v>1541</v>
      </c>
      <c r="S21" s="261">
        <v>696</v>
      </c>
      <c r="T21" s="261">
        <v>845</v>
      </c>
      <c r="U21" s="261"/>
      <c r="V21" s="261">
        <v>1498</v>
      </c>
      <c r="W21" s="261">
        <v>643</v>
      </c>
      <c r="X21" s="261">
        <v>855</v>
      </c>
      <c r="Y21" s="261"/>
      <c r="Z21" s="261">
        <v>0</v>
      </c>
      <c r="AA21" s="261">
        <v>0</v>
      </c>
      <c r="AB21" s="261">
        <v>0</v>
      </c>
    </row>
    <row r="22" spans="1:33" ht="15" customHeight="1" x14ac:dyDescent="0.2">
      <c r="A22" s="115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</row>
    <row r="23" spans="1:33" ht="15" customHeight="1" x14ac:dyDescent="0.2">
      <c r="A23" s="124" t="s">
        <v>420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</row>
    <row r="24" spans="1:33" s="123" customFormat="1" ht="15" customHeight="1" x14ac:dyDescent="0.2">
      <c r="A24" s="136" t="s">
        <v>19</v>
      </c>
      <c r="B24" s="260">
        <v>43681</v>
      </c>
      <c r="C24" s="260">
        <v>21184</v>
      </c>
      <c r="D24" s="260">
        <v>22497</v>
      </c>
      <c r="E24" s="260"/>
      <c r="F24" s="260">
        <v>10208</v>
      </c>
      <c r="G24" s="260">
        <v>5086</v>
      </c>
      <c r="H24" s="260">
        <v>5122</v>
      </c>
      <c r="I24" s="260"/>
      <c r="J24" s="260">
        <v>9141</v>
      </c>
      <c r="K24" s="260">
        <v>4367</v>
      </c>
      <c r="L24" s="260">
        <v>4774</v>
      </c>
      <c r="M24" s="260"/>
      <c r="N24" s="260">
        <v>8951</v>
      </c>
      <c r="O24" s="260">
        <v>4397</v>
      </c>
      <c r="P24" s="260">
        <v>4554</v>
      </c>
      <c r="Q24" s="260"/>
      <c r="R24" s="260">
        <v>8065</v>
      </c>
      <c r="S24" s="260">
        <v>3849</v>
      </c>
      <c r="T24" s="260">
        <v>4216</v>
      </c>
      <c r="U24" s="260"/>
      <c r="V24" s="260">
        <v>7294</v>
      </c>
      <c r="W24" s="260">
        <v>3474</v>
      </c>
      <c r="X24" s="260">
        <v>3820</v>
      </c>
      <c r="Y24" s="260"/>
      <c r="Z24" s="260">
        <v>22</v>
      </c>
      <c r="AA24" s="260">
        <v>11</v>
      </c>
      <c r="AB24" s="260">
        <v>11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1">
        <v>42833</v>
      </c>
      <c r="C25" s="261">
        <v>20781</v>
      </c>
      <c r="D25" s="261">
        <v>22052</v>
      </c>
      <c r="E25" s="261"/>
      <c r="F25" s="261">
        <v>9995</v>
      </c>
      <c r="G25" s="261">
        <v>4987</v>
      </c>
      <c r="H25" s="261">
        <v>5008</v>
      </c>
      <c r="I25" s="261"/>
      <c r="J25" s="261">
        <v>8960</v>
      </c>
      <c r="K25" s="261">
        <v>4288</v>
      </c>
      <c r="L25" s="261">
        <v>4672</v>
      </c>
      <c r="M25" s="261"/>
      <c r="N25" s="261">
        <v>8770</v>
      </c>
      <c r="O25" s="261">
        <v>4307</v>
      </c>
      <c r="P25" s="261">
        <v>4463</v>
      </c>
      <c r="Q25" s="261"/>
      <c r="R25" s="261">
        <v>7945</v>
      </c>
      <c r="S25" s="261">
        <v>3793</v>
      </c>
      <c r="T25" s="261">
        <v>4152</v>
      </c>
      <c r="U25" s="261"/>
      <c r="V25" s="261">
        <v>7163</v>
      </c>
      <c r="W25" s="261">
        <v>3406</v>
      </c>
      <c r="X25" s="261">
        <v>3757</v>
      </c>
      <c r="Y25" s="261"/>
      <c r="Z25" s="261">
        <v>0</v>
      </c>
      <c r="AA25" s="261">
        <v>0</v>
      </c>
      <c r="AB25" s="261">
        <v>0</v>
      </c>
    </row>
    <row r="26" spans="1:33" ht="15" customHeight="1" x14ac:dyDescent="0.2">
      <c r="A26" s="115" t="s">
        <v>74</v>
      </c>
      <c r="B26" s="261">
        <v>848</v>
      </c>
      <c r="C26" s="261">
        <v>403</v>
      </c>
      <c r="D26" s="261">
        <v>445</v>
      </c>
      <c r="E26" s="261"/>
      <c r="F26" s="261">
        <v>213</v>
      </c>
      <c r="G26" s="261">
        <v>99</v>
      </c>
      <c r="H26" s="261">
        <v>114</v>
      </c>
      <c r="I26" s="261"/>
      <c r="J26" s="261">
        <v>181</v>
      </c>
      <c r="K26" s="261">
        <v>79</v>
      </c>
      <c r="L26" s="261">
        <v>102</v>
      </c>
      <c r="M26" s="261"/>
      <c r="N26" s="261">
        <v>181</v>
      </c>
      <c r="O26" s="261">
        <v>90</v>
      </c>
      <c r="P26" s="261">
        <v>91</v>
      </c>
      <c r="Q26" s="261"/>
      <c r="R26" s="261">
        <v>120</v>
      </c>
      <c r="S26" s="261">
        <v>56</v>
      </c>
      <c r="T26" s="261">
        <v>64</v>
      </c>
      <c r="U26" s="261"/>
      <c r="V26" s="261">
        <v>131</v>
      </c>
      <c r="W26" s="261">
        <v>68</v>
      </c>
      <c r="X26" s="261">
        <v>63</v>
      </c>
      <c r="Y26" s="261"/>
      <c r="Z26" s="261">
        <v>22</v>
      </c>
      <c r="AA26" s="261">
        <v>11</v>
      </c>
      <c r="AB26" s="261">
        <v>11</v>
      </c>
    </row>
    <row r="27" spans="1:33" ht="15" customHeight="1" x14ac:dyDescent="0.25">
      <c r="A27" s="115" t="s">
        <v>245</v>
      </c>
      <c r="B27" s="242">
        <v>0</v>
      </c>
      <c r="C27" s="242">
        <v>0</v>
      </c>
      <c r="D27" s="242">
        <v>0</v>
      </c>
      <c r="E27" s="242"/>
      <c r="F27" s="242">
        <v>0</v>
      </c>
      <c r="G27" s="242">
        <v>0</v>
      </c>
      <c r="H27" s="242">
        <v>0</v>
      </c>
      <c r="I27" s="242"/>
      <c r="J27" s="242">
        <v>0</v>
      </c>
      <c r="K27" s="242">
        <v>0</v>
      </c>
      <c r="L27" s="242">
        <v>0</v>
      </c>
      <c r="M27" s="242"/>
      <c r="N27" s="242">
        <v>0</v>
      </c>
      <c r="O27" s="242">
        <v>0</v>
      </c>
      <c r="P27" s="242">
        <v>0</v>
      </c>
      <c r="Q27" s="242"/>
      <c r="R27" s="242">
        <v>0</v>
      </c>
      <c r="S27" s="242">
        <v>0</v>
      </c>
      <c r="T27" s="242">
        <v>0</v>
      </c>
      <c r="U27" s="242"/>
      <c r="V27" s="242">
        <v>0</v>
      </c>
      <c r="W27" s="242">
        <v>0</v>
      </c>
      <c r="X27" s="242">
        <v>0</v>
      </c>
      <c r="Y27" s="242"/>
      <c r="Z27" s="242">
        <v>0</v>
      </c>
      <c r="AA27" s="242">
        <v>0</v>
      </c>
      <c r="AB27" s="242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83" t="s">
        <v>422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81.052281194389082</v>
      </c>
      <c r="C31" s="173">
        <f t="shared" ref="C31:D32" si="7">+C12/(C12+C62)*100</f>
        <v>78.090847572322787</v>
      </c>
      <c r="D31" s="173">
        <f t="shared" si="7"/>
        <v>84.06755720917414</v>
      </c>
      <c r="E31" s="173"/>
      <c r="F31" s="173">
        <f>+F12/(F12+F62)*100</f>
        <v>73.754036833376972</v>
      </c>
      <c r="G31" s="173">
        <f t="shared" ref="G31:H32" si="8">+G12/(G12+G62)*100</f>
        <v>71.456526873376291</v>
      </c>
      <c r="H31" s="173">
        <f t="shared" si="8"/>
        <v>76.217174274759458</v>
      </c>
      <c r="I31" s="173"/>
      <c r="J31" s="173">
        <f>+J12/(J12+J62)*100</f>
        <v>77.432035986700569</v>
      </c>
      <c r="K31" s="173">
        <f t="shared" ref="K31:L32" si="9">+K12/(K12+K62)*100</f>
        <v>74.212300895244738</v>
      </c>
      <c r="L31" s="173">
        <f t="shared" si="9"/>
        <v>80.712283333991394</v>
      </c>
      <c r="M31" s="173"/>
      <c r="N31" s="173">
        <f>+N12/(N12+N62)*100</f>
        <v>83.526265201220269</v>
      </c>
      <c r="O31" s="173">
        <f t="shared" ref="O31:P32" si="10">+O12/(O12+O62)*100</f>
        <v>80.466799800299555</v>
      </c>
      <c r="P31" s="173">
        <f t="shared" si="10"/>
        <v>86.613214675510036</v>
      </c>
      <c r="Q31" s="173"/>
      <c r="R31" s="173">
        <f>+R12/(R12+R62)*100</f>
        <v>81.91459670667038</v>
      </c>
      <c r="S31" s="173">
        <f t="shared" ref="S31:T32" si="11">+S12/(S12+S62)*100</f>
        <v>78.056469933701152</v>
      </c>
      <c r="T31" s="173">
        <f t="shared" si="11"/>
        <v>85.798291874737473</v>
      </c>
      <c r="U31" s="173"/>
      <c r="V31" s="173">
        <f>+V12/(V12+V62)*100</f>
        <v>93.793894223878453</v>
      </c>
      <c r="W31" s="173">
        <f t="shared" ref="W31:X32" si="12">+W12/(W12+W62)*100</f>
        <v>92.054297583523493</v>
      </c>
      <c r="X31" s="173">
        <f t="shared" si="12"/>
        <v>95.4647634033944</v>
      </c>
      <c r="Y31" s="173"/>
      <c r="Z31" s="173">
        <f>+Z12/(Z12+Z62)*100</f>
        <v>99.428571428571431</v>
      </c>
      <c r="AA31" s="173">
        <f t="shared" ref="AA31:AB32" si="13">+AA12/(AA12+AA62)*100</f>
        <v>98.780487804878049</v>
      </c>
      <c r="AB31" s="173">
        <f t="shared" si="13"/>
        <v>100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78.488604758188757</v>
      </c>
      <c r="C32" s="125">
        <f t="shared" si="7"/>
        <v>75.289243122441306</v>
      </c>
      <c r="D32" s="125">
        <f t="shared" si="7"/>
        <v>81.763884108440806</v>
      </c>
      <c r="E32" s="125"/>
      <c r="F32" s="125">
        <f>+F13/(F13+F63)*100</f>
        <v>70.777254036706452</v>
      </c>
      <c r="G32" s="125">
        <f t="shared" si="8"/>
        <v>68.470760572067377</v>
      </c>
      <c r="H32" s="125">
        <f t="shared" si="8"/>
        <v>73.279250648155895</v>
      </c>
      <c r="I32" s="125"/>
      <c r="J32" s="125">
        <f>+J13/(J13+J63)*100</f>
        <v>74.495375222126029</v>
      </c>
      <c r="K32" s="125">
        <f t="shared" si="9"/>
        <v>71.012795098215904</v>
      </c>
      <c r="L32" s="125">
        <f t="shared" si="9"/>
        <v>78.057885519402717</v>
      </c>
      <c r="M32" s="125"/>
      <c r="N32" s="125">
        <f>+N13/(N13+N63)*100</f>
        <v>81.375702954249647</v>
      </c>
      <c r="O32" s="125">
        <f t="shared" si="10"/>
        <v>78.074970714564614</v>
      </c>
      <c r="P32" s="125">
        <f t="shared" si="10"/>
        <v>84.718034893490838</v>
      </c>
      <c r="Q32" s="125"/>
      <c r="R32" s="125">
        <f>+R13/(R13+R63)*100</f>
        <v>79.367984049381363</v>
      </c>
      <c r="S32" s="125">
        <f t="shared" si="11"/>
        <v>75.139922838667601</v>
      </c>
      <c r="T32" s="125">
        <f t="shared" si="11"/>
        <v>83.640856672158165</v>
      </c>
      <c r="U32" s="125"/>
      <c r="V32" s="125">
        <f>+V13/(V13+V63)*100</f>
        <v>92.703773191578065</v>
      </c>
      <c r="W32" s="125">
        <f t="shared" si="12"/>
        <v>90.713525026624069</v>
      </c>
      <c r="X32" s="125">
        <f t="shared" si="12"/>
        <v>94.611145131659526</v>
      </c>
      <c r="Y32" s="125"/>
      <c r="Z32" s="125">
        <f>+Z13/(Z13+Z63)*100</f>
        <v>97.674418604651152</v>
      </c>
      <c r="AA32" s="125">
        <f t="shared" si="13"/>
        <v>92.307692307692307</v>
      </c>
      <c r="AB32" s="125">
        <f t="shared" si="13"/>
        <v>100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 t="shared" ref="B33:D34" si="14">+B14/(B14+B64)*100</f>
        <v>96.057375764226379</v>
      </c>
      <c r="C33" s="125">
        <f t="shared" si="14"/>
        <v>94.85067733990148</v>
      </c>
      <c r="D33" s="125">
        <f t="shared" si="14"/>
        <v>97.309166400511018</v>
      </c>
      <c r="E33" s="125"/>
      <c r="F33" s="125">
        <f t="shared" ref="F33:H34" si="15">+F14/(F14+F64)*100</f>
        <v>94.123134328358205</v>
      </c>
      <c r="G33" s="125">
        <f t="shared" si="15"/>
        <v>92.989614243323444</v>
      </c>
      <c r="H33" s="125">
        <f t="shared" si="15"/>
        <v>95.270270270270274</v>
      </c>
      <c r="I33" s="125"/>
      <c r="J33" s="125">
        <f t="shared" ref="J33:L34" si="16">+J14/(J14+J64)*100</f>
        <v>95.497362471740772</v>
      </c>
      <c r="K33" s="125">
        <f t="shared" si="16"/>
        <v>94.234300403966216</v>
      </c>
      <c r="L33" s="125">
        <f t="shared" si="16"/>
        <v>96.827852998065765</v>
      </c>
      <c r="M33" s="125"/>
      <c r="N33" s="125">
        <f t="shared" ref="N33:P34" si="17">+N14/(N14+N64)*100</f>
        <v>96.066252587991713</v>
      </c>
      <c r="O33" s="125">
        <f t="shared" si="17"/>
        <v>94.596595114729837</v>
      </c>
      <c r="P33" s="125">
        <f t="shared" si="17"/>
        <v>97.58713136729223</v>
      </c>
      <c r="Q33" s="125"/>
      <c r="R33" s="125">
        <f t="shared" ref="R33:T34" si="18">+R14/(R14+R64)*100</f>
        <v>96.169858451290594</v>
      </c>
      <c r="S33" s="125">
        <f t="shared" si="18"/>
        <v>94.599018003273329</v>
      </c>
      <c r="T33" s="125">
        <f t="shared" si="18"/>
        <v>97.79661016949153</v>
      </c>
      <c r="U33" s="125"/>
      <c r="V33" s="125">
        <f t="shared" ref="V33:X34" si="19">+V14/(V14+V64)*100</f>
        <v>98.717112415742548</v>
      </c>
      <c r="W33" s="125">
        <f t="shared" si="19"/>
        <v>98.091603053435122</v>
      </c>
      <c r="X33" s="125">
        <f t="shared" si="19"/>
        <v>99.375278893351179</v>
      </c>
      <c r="Y33" s="125"/>
      <c r="Z33" s="125">
        <f t="shared" ref="Z33:AB33" si="20">+Z14/(Z14+Z64)*100</f>
        <v>100</v>
      </c>
      <c r="AA33" s="125">
        <f t="shared" si="20"/>
        <v>100</v>
      </c>
      <c r="AB33" s="125">
        <f t="shared" si="20"/>
        <v>100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si="14"/>
        <v>95.609208309938225</v>
      </c>
      <c r="C34" s="125">
        <f t="shared" si="14"/>
        <v>94.076060458313009</v>
      </c>
      <c r="D34" s="125">
        <f t="shared" si="14"/>
        <v>96.918592546325215</v>
      </c>
      <c r="E34" s="125"/>
      <c r="F34" s="125">
        <f t="shared" si="15"/>
        <v>92.705314009661834</v>
      </c>
      <c r="G34" s="125">
        <f t="shared" si="15"/>
        <v>90.818363273453102</v>
      </c>
      <c r="H34" s="125">
        <f t="shared" si="15"/>
        <v>94.475655430711612</v>
      </c>
      <c r="I34" s="125"/>
      <c r="J34" s="125">
        <f t="shared" si="16"/>
        <v>94.553941908713696</v>
      </c>
      <c r="K34" s="125">
        <f t="shared" si="16"/>
        <v>92.873303167420815</v>
      </c>
      <c r="L34" s="125">
        <f t="shared" si="16"/>
        <v>95.977011494252878</v>
      </c>
      <c r="M34" s="125"/>
      <c r="N34" s="125">
        <f t="shared" si="17"/>
        <v>95.010964912280699</v>
      </c>
      <c r="O34" s="125">
        <f t="shared" si="17"/>
        <v>93.262411347517727</v>
      </c>
      <c r="P34" s="125">
        <f t="shared" si="17"/>
        <v>96.52351738241309</v>
      </c>
      <c r="Q34" s="125"/>
      <c r="R34" s="125">
        <f t="shared" si="18"/>
        <v>97.593413552881572</v>
      </c>
      <c r="S34" s="125">
        <f t="shared" si="18"/>
        <v>96.39889196675901</v>
      </c>
      <c r="T34" s="125">
        <f t="shared" si="18"/>
        <v>98.599766627771288</v>
      </c>
      <c r="U34" s="125"/>
      <c r="V34" s="125">
        <f t="shared" si="19"/>
        <v>99.601063829787222</v>
      </c>
      <c r="W34" s="125">
        <f t="shared" si="19"/>
        <v>99.228395061728392</v>
      </c>
      <c r="X34" s="125">
        <f t="shared" si="19"/>
        <v>99.883177570093466</v>
      </c>
      <c r="Y34" s="125"/>
      <c r="Z34" s="125">
        <v>0</v>
      </c>
      <c r="AA34" s="125">
        <v>0</v>
      </c>
      <c r="AB34" s="125">
        <v>0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79.870676001878692</v>
      </c>
      <c r="C37" s="173">
        <f t="shared" ref="C37:D38" si="21">+C18/(C18+C68)*100</f>
        <v>76.986763926016508</v>
      </c>
      <c r="D37" s="173">
        <f t="shared" si="21"/>
        <v>82.808383035487893</v>
      </c>
      <c r="E37" s="173"/>
      <c r="F37" s="173">
        <f>+F18/(F18+F68)*100</f>
        <v>71.794756889984313</v>
      </c>
      <c r="G37" s="173">
        <f t="shared" ref="G37:H38" si="22">+G18/(G18+G68)*100</f>
        <v>69.642548035312444</v>
      </c>
      <c r="H37" s="173">
        <f t="shared" si="22"/>
        <v>74.105566397174982</v>
      </c>
      <c r="I37" s="173"/>
      <c r="J37" s="173">
        <f>+J18/(J18+J68)*100</f>
        <v>76.241267933598735</v>
      </c>
      <c r="K37" s="173">
        <f t="shared" ref="K37:L38" si="23">+K18/(K18+K68)*100</f>
        <v>73.142008906481934</v>
      </c>
      <c r="L37" s="173">
        <f t="shared" si="23"/>
        <v>79.416087992295601</v>
      </c>
      <c r="M37" s="173"/>
      <c r="N37" s="173">
        <f>+N18/(N18+N68)*100</f>
        <v>82.461922862231191</v>
      </c>
      <c r="O37" s="173">
        <f t="shared" ref="O37:P38" si="24">+O18/(O18+O68)*100</f>
        <v>79.375365167047335</v>
      </c>
      <c r="P37" s="173">
        <f t="shared" si="24"/>
        <v>85.553900180908798</v>
      </c>
      <c r="Q37" s="173"/>
      <c r="R37" s="173">
        <f>+R18/(R18+R68)*100</f>
        <v>80.75596264795098</v>
      </c>
      <c r="S37" s="173">
        <f t="shared" ref="S37:T38" si="25">+S18/(S18+S68)*100</f>
        <v>77.005632967684562</v>
      </c>
      <c r="T37" s="173">
        <f t="shared" si="25"/>
        <v>84.529562675258035</v>
      </c>
      <c r="U37" s="173"/>
      <c r="V37" s="173">
        <f>+V18/(V18+V68)*100</f>
        <v>93.6949552271806</v>
      </c>
      <c r="W37" s="173">
        <f t="shared" ref="W37:X38" si="26">+W18/(W18+W68)*100</f>
        <v>92.048355608950288</v>
      </c>
      <c r="X37" s="173">
        <f t="shared" si="26"/>
        <v>95.281858311021068</v>
      </c>
      <c r="Y37" s="173"/>
      <c r="Z37" s="173">
        <f>+Z18/(Z18+Z68)*100</f>
        <v>99.346405228758172</v>
      </c>
      <c r="AA37" s="173">
        <f t="shared" ref="AA37:AB38" si="27">+AA18/(AA18+AA68)*100</f>
        <v>98.591549295774655</v>
      </c>
      <c r="AB37" s="173">
        <f t="shared" si="27"/>
        <v>100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76.274280365083087</v>
      </c>
      <c r="C38" s="125">
        <f t="shared" si="21"/>
        <v>73.10811167754035</v>
      </c>
      <c r="D38" s="125">
        <f t="shared" si="21"/>
        <v>79.521107303926215</v>
      </c>
      <c r="E38" s="129"/>
      <c r="F38" s="125">
        <f>+F19/(F19+F69)*100</f>
        <v>67.585045829881622</v>
      </c>
      <c r="G38" s="125">
        <f t="shared" si="22"/>
        <v>65.469174396556141</v>
      </c>
      <c r="H38" s="125">
        <f t="shared" si="22"/>
        <v>69.890551708733526</v>
      </c>
      <c r="I38" s="129"/>
      <c r="J38" s="125">
        <f>+J19/(J19+J69)*100</f>
        <v>72.183537568036002</v>
      </c>
      <c r="K38" s="125">
        <f t="shared" si="23"/>
        <v>68.776598933045619</v>
      </c>
      <c r="L38" s="125">
        <f t="shared" si="23"/>
        <v>75.691187361145396</v>
      </c>
      <c r="M38" s="129"/>
      <c r="N38" s="125">
        <f>+N19/(N19+N69)*100</f>
        <v>79.443792383933229</v>
      </c>
      <c r="O38" s="125">
        <f t="shared" si="24"/>
        <v>76.035907109867949</v>
      </c>
      <c r="P38" s="125">
        <f t="shared" si="24"/>
        <v>82.868161317733183</v>
      </c>
      <c r="Q38" s="129"/>
      <c r="R38" s="125">
        <f>+R19/(R19+R69)*100</f>
        <v>77.151313625899803</v>
      </c>
      <c r="S38" s="125">
        <f t="shared" si="25"/>
        <v>72.949985460889792</v>
      </c>
      <c r="T38" s="125">
        <f t="shared" si="25"/>
        <v>81.397399162442142</v>
      </c>
      <c r="U38" s="129"/>
      <c r="V38" s="125">
        <f>+V19/(V19+V69)*100</f>
        <v>92.223009685802026</v>
      </c>
      <c r="W38" s="125">
        <f t="shared" si="26"/>
        <v>90.27938342967245</v>
      </c>
      <c r="X38" s="125">
        <f t="shared" si="26"/>
        <v>94.093648585999063</v>
      </c>
      <c r="Y38" s="129"/>
      <c r="Z38" s="125">
        <f>+Z19/(Z19+Z69)*100</f>
        <v>97.674418604651152</v>
      </c>
      <c r="AA38" s="125">
        <f t="shared" si="27"/>
        <v>92.307692307692307</v>
      </c>
      <c r="AB38" s="125">
        <f t="shared" si="27"/>
        <v>100</v>
      </c>
    </row>
    <row r="39" spans="1:33" ht="15" customHeight="1" x14ac:dyDescent="0.25">
      <c r="A39" s="107" t="s">
        <v>74</v>
      </c>
      <c r="B39" s="125">
        <f t="shared" ref="B39:D40" si="28">+B20/(B20+B70)*100</f>
        <v>96.007465714517565</v>
      </c>
      <c r="C39" s="125">
        <f t="shared" si="28"/>
        <v>94.761109786151522</v>
      </c>
      <c r="D39" s="125">
        <f t="shared" si="28"/>
        <v>97.306704234689647</v>
      </c>
      <c r="E39" s="129"/>
      <c r="F39" s="125">
        <f t="shared" ref="F39:H40" si="29">+F20/(F20+F70)*100</f>
        <v>94.026075111889469</v>
      </c>
      <c r="G39" s="125">
        <f t="shared" si="29"/>
        <v>92.86540686463556</v>
      </c>
      <c r="H39" s="125">
        <f t="shared" si="29"/>
        <v>95.208169677926151</v>
      </c>
      <c r="I39" s="129"/>
      <c r="J39" s="125">
        <f t="shared" ref="J39:L40" si="30">+J20/(J20+J70)*100</f>
        <v>95.394223263075716</v>
      </c>
      <c r="K39" s="125">
        <f t="shared" si="30"/>
        <v>94.097616345062434</v>
      </c>
      <c r="L39" s="125">
        <f t="shared" si="30"/>
        <v>96.775493752519154</v>
      </c>
      <c r="M39" s="129"/>
      <c r="N39" s="125">
        <f t="shared" ref="N39:P40" si="31">+N20/(N20+N70)*100</f>
        <v>96.058536585365857</v>
      </c>
      <c r="O39" s="125">
        <f t="shared" si="31"/>
        <v>94.555214723926383</v>
      </c>
      <c r="P39" s="125">
        <f t="shared" si="31"/>
        <v>97.616209773539936</v>
      </c>
      <c r="Q39" s="129"/>
      <c r="R39" s="125">
        <f t="shared" ref="R39:T40" si="32">+R20/(R20+R70)*100</f>
        <v>96.15384615384616</v>
      </c>
      <c r="S39" s="125">
        <f t="shared" si="32"/>
        <v>94.511939673229989</v>
      </c>
      <c r="T39" s="125">
        <f t="shared" si="32"/>
        <v>97.863061491495856</v>
      </c>
      <c r="U39" s="129"/>
      <c r="V39" s="125">
        <f t="shared" ref="V39:X40" si="33">+V20/(V20+V70)*100</f>
        <v>98.679498657117279</v>
      </c>
      <c r="W39" s="125">
        <f t="shared" si="33"/>
        <v>98.034934497816593</v>
      </c>
      <c r="X39" s="125">
        <f t="shared" si="33"/>
        <v>99.357208448117547</v>
      </c>
      <c r="Y39" s="129"/>
      <c r="Z39" s="125">
        <f t="shared" ref="Z39:AB39" si="34">+Z20/(Z20+Z70)*100</f>
        <v>100</v>
      </c>
      <c r="AA39" s="125">
        <f t="shared" si="34"/>
        <v>100</v>
      </c>
      <c r="AB39" s="125">
        <f t="shared" si="34"/>
        <v>100</v>
      </c>
    </row>
    <row r="40" spans="1:33" ht="15" customHeight="1" x14ac:dyDescent="0.25">
      <c r="A40" s="107" t="s">
        <v>245</v>
      </c>
      <c r="B40" s="125">
        <f t="shared" si="28"/>
        <v>95.609208309938225</v>
      </c>
      <c r="C40" s="125">
        <f t="shared" si="28"/>
        <v>94.076060458313009</v>
      </c>
      <c r="D40" s="125">
        <f t="shared" si="28"/>
        <v>96.918592546325215</v>
      </c>
      <c r="E40" s="129"/>
      <c r="F40" s="125">
        <f t="shared" si="29"/>
        <v>92.705314009661834</v>
      </c>
      <c r="G40" s="125">
        <f t="shared" si="29"/>
        <v>90.818363273453102</v>
      </c>
      <c r="H40" s="125">
        <f t="shared" si="29"/>
        <v>94.475655430711612</v>
      </c>
      <c r="I40" s="129"/>
      <c r="J40" s="125">
        <f t="shared" si="30"/>
        <v>94.553941908713696</v>
      </c>
      <c r="K40" s="125">
        <f t="shared" si="30"/>
        <v>92.873303167420815</v>
      </c>
      <c r="L40" s="125">
        <f t="shared" si="30"/>
        <v>95.977011494252878</v>
      </c>
      <c r="M40" s="129"/>
      <c r="N40" s="125">
        <f t="shared" si="31"/>
        <v>95.010964912280699</v>
      </c>
      <c r="O40" s="125">
        <f t="shared" si="31"/>
        <v>93.262411347517727</v>
      </c>
      <c r="P40" s="125">
        <f t="shared" si="31"/>
        <v>96.52351738241309</v>
      </c>
      <c r="Q40" s="129"/>
      <c r="R40" s="125">
        <f t="shared" si="32"/>
        <v>97.593413552881572</v>
      </c>
      <c r="S40" s="125">
        <f t="shared" si="32"/>
        <v>96.39889196675901</v>
      </c>
      <c r="T40" s="125">
        <f t="shared" si="32"/>
        <v>98.599766627771288</v>
      </c>
      <c r="U40" s="129"/>
      <c r="V40" s="125">
        <f t="shared" si="33"/>
        <v>99.601063829787222</v>
      </c>
      <c r="W40" s="125">
        <f t="shared" si="33"/>
        <v>99.228395061728392</v>
      </c>
      <c r="X40" s="125">
        <f t="shared" si="33"/>
        <v>99.883177570093466</v>
      </c>
      <c r="Y40" s="129"/>
      <c r="Z40" s="125">
        <v>0</v>
      </c>
      <c r="AA40" s="125">
        <v>0</v>
      </c>
      <c r="AB40" s="125">
        <v>0</v>
      </c>
    </row>
    <row r="41" spans="1:33" ht="15" customHeight="1" x14ac:dyDescent="0.25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85.276145481521965</v>
      </c>
      <c r="C43" s="173">
        <f t="shared" ref="C43:D44" si="35">+C24/(C24+C74)*100</f>
        <v>82.041748964021536</v>
      </c>
      <c r="D43" s="173">
        <f t="shared" si="35"/>
        <v>88.563892606881339</v>
      </c>
      <c r="E43" s="173"/>
      <c r="F43" s="173">
        <f>+F24/(F24+F74)*100</f>
        <v>80.663769261161605</v>
      </c>
      <c r="G43" s="173">
        <f t="shared" ref="G43:H44" si="36">+G24/(G24+G74)*100</f>
        <v>77.874751186648297</v>
      </c>
      <c r="H43" s="173">
        <f t="shared" si="36"/>
        <v>83.638145003265834</v>
      </c>
      <c r="I43" s="173"/>
      <c r="J43" s="173">
        <f>+J24/(J24+J74)*100</f>
        <v>81.681708515771604</v>
      </c>
      <c r="K43" s="173">
        <f t="shared" ref="K43:L44" si="37">+K24/(K24+K74)*100</f>
        <v>78.079742535312008</v>
      </c>
      <c r="L43" s="173">
        <f t="shared" si="37"/>
        <v>85.280457306180779</v>
      </c>
      <c r="M43" s="173"/>
      <c r="N43" s="173">
        <f>+N24/(N24+N74)*100</f>
        <v>87.437725896258669</v>
      </c>
      <c r="O43" s="173">
        <f t="shared" ref="O43:P44" si="38">+O24/(O24+O74)*100</f>
        <v>84.411595315799588</v>
      </c>
      <c r="P43" s="173">
        <f t="shared" si="38"/>
        <v>90.572792362768496</v>
      </c>
      <c r="Q43" s="173"/>
      <c r="R43" s="173">
        <f>+R24/(R24+R74)*100</f>
        <v>86.072572038420489</v>
      </c>
      <c r="S43" s="173">
        <f t="shared" ref="S43:T44" si="39">+S24/(S24+S74)*100</f>
        <v>81.823979591836732</v>
      </c>
      <c r="T43" s="173">
        <f t="shared" si="39"/>
        <v>90.355765109301331</v>
      </c>
      <c r="U43" s="173"/>
      <c r="V43" s="173">
        <f>+V24/(V24+V74)*100</f>
        <v>94.140423335054209</v>
      </c>
      <c r="W43" s="173">
        <f t="shared" ref="W43:X44" si="40">+W24/(W24+W74)*100</f>
        <v>92.07527166710841</v>
      </c>
      <c r="X43" s="173">
        <f t="shared" si="40"/>
        <v>96.100628930817606</v>
      </c>
      <c r="Y43" s="173"/>
      <c r="Z43" s="173">
        <f>+Z24/(Z24+Z74)*100</f>
        <v>100</v>
      </c>
      <c r="AA43" s="173">
        <f t="shared" ref="AA43:AB43" si="41">+AA24/(AA24+AA74)*100</f>
        <v>100</v>
      </c>
      <c r="AB43" s="173">
        <f t="shared" si="41"/>
        <v>100</v>
      </c>
    </row>
    <row r="44" spans="1:33" ht="15" customHeight="1" x14ac:dyDescent="0.25">
      <c r="A44" s="107" t="s">
        <v>73</v>
      </c>
      <c r="B44" s="125">
        <f>+B25/(B25+B75)*100</f>
        <v>85.06543800766589</v>
      </c>
      <c r="C44" s="125">
        <f t="shared" si="35"/>
        <v>81.78920025188917</v>
      </c>
      <c r="D44" s="125">
        <f t="shared" si="35"/>
        <v>88.402485468029667</v>
      </c>
      <c r="E44" s="129"/>
      <c r="F44" s="125">
        <f>+F25/(F25+F75)*100</f>
        <v>80.384429789287438</v>
      </c>
      <c r="G44" s="125">
        <f t="shared" si="36"/>
        <v>77.582451773490973</v>
      </c>
      <c r="H44" s="125">
        <f t="shared" si="36"/>
        <v>83.383283383283384</v>
      </c>
      <c r="I44" s="129"/>
      <c r="J44" s="125">
        <f>+J25/(J25+J75)*100</f>
        <v>81.40274370854911</v>
      </c>
      <c r="K44" s="125">
        <f t="shared" si="37"/>
        <v>77.779793216034832</v>
      </c>
      <c r="L44" s="125">
        <f t="shared" si="37"/>
        <v>85.038223516563534</v>
      </c>
      <c r="M44" s="129"/>
      <c r="N44" s="125">
        <f>+N25/(N25+N75)*100</f>
        <v>87.272365409493474</v>
      </c>
      <c r="O44" s="125">
        <f t="shared" si="38"/>
        <v>84.203323558162268</v>
      </c>
      <c r="P44" s="125">
        <f t="shared" si="38"/>
        <v>90.453992703688684</v>
      </c>
      <c r="Q44" s="129"/>
      <c r="R44" s="125">
        <f>+R25/(R25+R75)*100</f>
        <v>85.92905040017304</v>
      </c>
      <c r="S44" s="125">
        <f t="shared" si="39"/>
        <v>81.622552184204864</v>
      </c>
      <c r="T44" s="125">
        <f t="shared" si="39"/>
        <v>90.280495759947812</v>
      </c>
      <c r="U44" s="129"/>
      <c r="V44" s="125">
        <f>+V25/(V25+V75)*100</f>
        <v>94.039648155441782</v>
      </c>
      <c r="W44" s="125">
        <f t="shared" si="40"/>
        <v>91.929824561403507</v>
      </c>
      <c r="X44" s="125">
        <f t="shared" si="40"/>
        <v>96.037832310838439</v>
      </c>
      <c r="Y44" s="129"/>
      <c r="Z44" s="125">
        <v>0</v>
      </c>
      <c r="AA44" s="125">
        <v>0</v>
      </c>
      <c r="AB44" s="125">
        <v>0</v>
      </c>
    </row>
    <row r="45" spans="1:33" ht="15" customHeight="1" x14ac:dyDescent="0.25">
      <c r="A45" s="107" t="s">
        <v>74</v>
      </c>
      <c r="B45" s="125">
        <f t="shared" ref="B45:D45" si="42">+B26/(B26+B76)*100</f>
        <v>97.47126436781609</v>
      </c>
      <c r="C45" s="125">
        <f t="shared" si="42"/>
        <v>97.578692493946733</v>
      </c>
      <c r="D45" s="125">
        <f t="shared" si="42"/>
        <v>97.374179431072207</v>
      </c>
      <c r="E45" s="129"/>
      <c r="F45" s="125">
        <f t="shared" ref="F45:H45" si="43">+F26/(F26+F76)*100</f>
        <v>96.380090497737555</v>
      </c>
      <c r="G45" s="125">
        <f t="shared" si="43"/>
        <v>96.116504854368941</v>
      </c>
      <c r="H45" s="125">
        <f t="shared" si="43"/>
        <v>96.610169491525426</v>
      </c>
      <c r="I45" s="129"/>
      <c r="J45" s="125">
        <f t="shared" ref="J45:L45" si="44">+J26/(J26+J76)*100</f>
        <v>98.369565217391312</v>
      </c>
      <c r="K45" s="125">
        <f t="shared" si="44"/>
        <v>98.75</v>
      </c>
      <c r="L45" s="125">
        <f t="shared" si="44"/>
        <v>98.076923076923066</v>
      </c>
      <c r="M45" s="129"/>
      <c r="N45" s="125">
        <f t="shared" ref="N45:P45" si="45">+N26/(N26+N76)*100</f>
        <v>96.276595744680847</v>
      </c>
      <c r="O45" s="125">
        <f t="shared" si="45"/>
        <v>95.744680851063833</v>
      </c>
      <c r="P45" s="125">
        <f t="shared" si="45"/>
        <v>96.808510638297875</v>
      </c>
      <c r="Q45" s="129"/>
      <c r="R45" s="125">
        <f t="shared" ref="R45:T45" si="46">+R26/(R26+R76)*100</f>
        <v>96.774193548387103</v>
      </c>
      <c r="S45" s="125">
        <f t="shared" si="46"/>
        <v>98.245614035087712</v>
      </c>
      <c r="T45" s="125">
        <f t="shared" si="46"/>
        <v>95.522388059701484</v>
      </c>
      <c r="U45" s="129"/>
      <c r="V45" s="125">
        <f t="shared" ref="V45:X45" si="47">+V26/(V26+V76)*100</f>
        <v>100</v>
      </c>
      <c r="W45" s="125">
        <f t="shared" si="47"/>
        <v>100</v>
      </c>
      <c r="X45" s="125">
        <f t="shared" si="47"/>
        <v>100</v>
      </c>
      <c r="Y45" s="129"/>
      <c r="Z45" s="125">
        <f t="shared" ref="Z45:AB45" si="48">+Z26/(Z26+Z76)*100</f>
        <v>100</v>
      </c>
      <c r="AA45" s="125">
        <f t="shared" si="48"/>
        <v>100</v>
      </c>
      <c r="AB45" s="125">
        <f t="shared" si="48"/>
        <v>100</v>
      </c>
    </row>
    <row r="46" spans="1:33" ht="15" customHeight="1" thickBot="1" x14ac:dyDescent="0.3">
      <c r="A46" s="122" t="s">
        <v>245</v>
      </c>
      <c r="B46" s="125">
        <v>0</v>
      </c>
      <c r="C46" s="125">
        <v>0</v>
      </c>
      <c r="D46" s="125">
        <v>0</v>
      </c>
      <c r="E46" s="132"/>
      <c r="F46" s="125">
        <v>0</v>
      </c>
      <c r="G46" s="125">
        <v>0</v>
      </c>
      <c r="H46" s="125">
        <v>0</v>
      </c>
      <c r="I46" s="132"/>
      <c r="J46" s="125">
        <v>0</v>
      </c>
      <c r="K46" s="125">
        <v>0</v>
      </c>
      <c r="L46" s="125">
        <v>0</v>
      </c>
      <c r="M46" s="132"/>
      <c r="N46" s="125">
        <v>0</v>
      </c>
      <c r="O46" s="125">
        <v>0</v>
      </c>
      <c r="P46" s="125">
        <v>0</v>
      </c>
      <c r="Q46" s="132"/>
      <c r="R46" s="125">
        <v>0</v>
      </c>
      <c r="S46" s="125">
        <v>0</v>
      </c>
      <c r="T46" s="125">
        <v>0</v>
      </c>
      <c r="U46" s="132"/>
      <c r="V46" s="125">
        <v>0</v>
      </c>
      <c r="W46" s="125">
        <v>0</v>
      </c>
      <c r="X46" s="125">
        <v>0</v>
      </c>
      <c r="Y46" s="132"/>
      <c r="Z46" s="125">
        <v>0</v>
      </c>
      <c r="AA46" s="125">
        <v>0</v>
      </c>
      <c r="AB46" s="125">
        <v>0</v>
      </c>
    </row>
    <row r="47" spans="1:33" ht="15" customHeight="1" x14ac:dyDescent="0.25">
      <c r="A47" s="388" t="s">
        <v>238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</row>
    <row r="48" spans="1:33" ht="15" customHeight="1" x14ac:dyDescent="0.25">
      <c r="A48" s="389" t="s">
        <v>224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</row>
    <row r="51" spans="1:33" s="123" customFormat="1" ht="15" customHeight="1" x14ac:dyDescent="0.2">
      <c r="A51" s="390" t="s">
        <v>275</v>
      </c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170"/>
      <c r="AD51" s="29"/>
      <c r="AE51" s="372" t="s">
        <v>317</v>
      </c>
      <c r="AF51" s="372"/>
      <c r="AG51" s="107"/>
    </row>
    <row r="52" spans="1:33" s="123" customFormat="1" ht="15" customHeight="1" x14ac:dyDescent="0.2">
      <c r="A52" s="384" t="s">
        <v>139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170"/>
      <c r="AD52" s="30"/>
      <c r="AE52" s="372"/>
      <c r="AF52" s="372"/>
      <c r="AG52" s="107"/>
    </row>
    <row r="53" spans="1:33" s="123" customFormat="1" ht="15" customHeight="1" x14ac:dyDescent="0.2">
      <c r="A53" s="390" t="s">
        <v>236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107"/>
      <c r="AD53" s="95"/>
      <c r="AE53" s="95"/>
      <c r="AF53" s="95"/>
      <c r="AG53" s="107"/>
    </row>
    <row r="54" spans="1:33" s="123" customFormat="1" ht="15" customHeight="1" x14ac:dyDescent="0.25">
      <c r="A54" s="384" t="s">
        <v>237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107"/>
      <c r="AD54" s="107"/>
      <c r="AE54" s="107"/>
      <c r="AF54" s="107"/>
      <c r="AG54" s="107"/>
    </row>
    <row r="55" spans="1:33" s="162" customFormat="1" ht="15" customHeight="1" x14ac:dyDescent="0.2">
      <c r="A55" s="384" t="s">
        <v>481</v>
      </c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170"/>
      <c r="AD55" s="170"/>
      <c r="AE55" s="170"/>
      <c r="AF55" s="170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70"/>
      <c r="AF56" s="170"/>
      <c r="AG56" s="170"/>
    </row>
    <row r="57" spans="1:33" ht="15" customHeight="1" x14ac:dyDescent="0.25">
      <c r="A57" s="386" t="s">
        <v>418</v>
      </c>
      <c r="B57" s="385" t="s">
        <v>19</v>
      </c>
      <c r="C57" s="385"/>
      <c r="D57" s="385"/>
      <c r="E57" s="108"/>
      <c r="F57" s="385" t="s">
        <v>116</v>
      </c>
      <c r="G57" s="385"/>
      <c r="H57" s="385"/>
      <c r="I57" s="108"/>
      <c r="J57" s="385" t="s">
        <v>117</v>
      </c>
      <c r="K57" s="385"/>
      <c r="L57" s="385"/>
      <c r="M57" s="108"/>
      <c r="N57" s="385" t="s">
        <v>118</v>
      </c>
      <c r="O57" s="385"/>
      <c r="P57" s="385"/>
      <c r="Q57" s="108"/>
      <c r="R57" s="385" t="s">
        <v>119</v>
      </c>
      <c r="S57" s="385"/>
      <c r="T57" s="385"/>
      <c r="U57" s="108"/>
      <c r="V57" s="385" t="s">
        <v>120</v>
      </c>
      <c r="W57" s="385"/>
      <c r="X57" s="385"/>
      <c r="Y57" s="108"/>
      <c r="Z57" s="385" t="s">
        <v>121</v>
      </c>
      <c r="AA57" s="385"/>
      <c r="AB57" s="385"/>
    </row>
    <row r="58" spans="1:33" ht="15" customHeight="1" thickBot="1" x14ac:dyDescent="0.3">
      <c r="A58" s="387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83" t="s">
        <v>421</v>
      </c>
      <c r="B60" s="383" t="s">
        <v>76</v>
      </c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49">+B68+B74</f>
        <v>44400</v>
      </c>
      <c r="C62" s="151">
        <f t="shared" si="49"/>
        <v>25901</v>
      </c>
      <c r="D62" s="151">
        <f t="shared" si="49"/>
        <v>18499</v>
      </c>
      <c r="E62" s="151"/>
      <c r="F62" s="151">
        <f t="shared" ref="F62:H64" si="50">+F68+F74</f>
        <v>15035</v>
      </c>
      <c r="G62" s="151">
        <f t="shared" si="50"/>
        <v>8460</v>
      </c>
      <c r="H62" s="151">
        <f t="shared" si="50"/>
        <v>6575</v>
      </c>
      <c r="I62" s="151"/>
      <c r="J62" s="151">
        <f t="shared" ref="J62:L64" si="51">+J68+J74</f>
        <v>11539</v>
      </c>
      <c r="K62" s="151">
        <f t="shared" si="51"/>
        <v>6654</v>
      </c>
      <c r="L62" s="151">
        <f t="shared" si="51"/>
        <v>4885</v>
      </c>
      <c r="M62" s="151"/>
      <c r="N62" s="151">
        <f t="shared" ref="N62:P64" si="52">+N68+N74</f>
        <v>7884</v>
      </c>
      <c r="O62" s="151">
        <f t="shared" si="52"/>
        <v>4695</v>
      </c>
      <c r="P62" s="151">
        <f t="shared" si="52"/>
        <v>3189</v>
      </c>
      <c r="Q62" s="151"/>
      <c r="R62" s="151">
        <f t="shared" ref="R62:T64" si="53">+R68+R74</f>
        <v>7776</v>
      </c>
      <c r="S62" s="151">
        <f t="shared" si="53"/>
        <v>4733</v>
      </c>
      <c r="T62" s="151">
        <f t="shared" si="53"/>
        <v>3043</v>
      </c>
      <c r="U62" s="151"/>
      <c r="V62" s="151">
        <f t="shared" ref="V62:X64" si="54">+V68+V74</f>
        <v>2165</v>
      </c>
      <c r="W62" s="151">
        <f t="shared" si="54"/>
        <v>1358</v>
      </c>
      <c r="X62" s="151">
        <f t="shared" si="54"/>
        <v>807</v>
      </c>
      <c r="Y62" s="151"/>
      <c r="Z62" s="151">
        <f t="shared" ref="Z62:AB64" si="55">+Z68+Z74</f>
        <v>1</v>
      </c>
      <c r="AA62" s="151">
        <f t="shared" si="55"/>
        <v>1</v>
      </c>
      <c r="AB62" s="151">
        <f t="shared" si="55"/>
        <v>0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49"/>
        <v>43003</v>
      </c>
      <c r="C63" s="114">
        <f t="shared" si="49"/>
        <v>24989</v>
      </c>
      <c r="D63" s="114">
        <f t="shared" si="49"/>
        <v>18014</v>
      </c>
      <c r="E63" s="114"/>
      <c r="F63" s="114">
        <f t="shared" si="50"/>
        <v>14569</v>
      </c>
      <c r="G63" s="114">
        <f t="shared" si="50"/>
        <v>8179</v>
      </c>
      <c r="H63" s="114">
        <f t="shared" si="50"/>
        <v>6390</v>
      </c>
      <c r="I63" s="114"/>
      <c r="J63" s="114">
        <f t="shared" si="51"/>
        <v>11195</v>
      </c>
      <c r="K63" s="114">
        <f t="shared" si="51"/>
        <v>6434</v>
      </c>
      <c r="L63" s="114">
        <f t="shared" si="51"/>
        <v>4761</v>
      </c>
      <c r="M63" s="114"/>
      <c r="N63" s="114">
        <f t="shared" si="52"/>
        <v>7584</v>
      </c>
      <c r="O63" s="114">
        <f t="shared" si="52"/>
        <v>4492</v>
      </c>
      <c r="P63" s="114">
        <f t="shared" si="52"/>
        <v>3092</v>
      </c>
      <c r="Q63" s="114"/>
      <c r="R63" s="114">
        <f t="shared" si="53"/>
        <v>7554</v>
      </c>
      <c r="S63" s="114">
        <f t="shared" si="53"/>
        <v>4575</v>
      </c>
      <c r="T63" s="114">
        <f t="shared" si="53"/>
        <v>2979</v>
      </c>
      <c r="U63" s="114"/>
      <c r="V63" s="114">
        <f t="shared" si="54"/>
        <v>2100</v>
      </c>
      <c r="W63" s="114">
        <f t="shared" si="54"/>
        <v>1308</v>
      </c>
      <c r="X63" s="114">
        <f t="shared" si="54"/>
        <v>792</v>
      </c>
      <c r="Y63" s="114"/>
      <c r="Z63" s="114">
        <f t="shared" si="55"/>
        <v>1</v>
      </c>
      <c r="AA63" s="114">
        <f t="shared" si="55"/>
        <v>1</v>
      </c>
      <c r="AB63" s="114">
        <f t="shared" si="55"/>
        <v>0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49"/>
        <v>1006</v>
      </c>
      <c r="C64" s="114">
        <f t="shared" si="49"/>
        <v>669</v>
      </c>
      <c r="D64" s="114">
        <f t="shared" si="49"/>
        <v>337</v>
      </c>
      <c r="E64" s="114"/>
      <c r="F64" s="114">
        <f t="shared" si="50"/>
        <v>315</v>
      </c>
      <c r="G64" s="114">
        <f t="shared" si="50"/>
        <v>189</v>
      </c>
      <c r="H64" s="114">
        <f t="shared" si="50"/>
        <v>126</v>
      </c>
      <c r="I64" s="114"/>
      <c r="J64" s="114">
        <f t="shared" si="51"/>
        <v>239</v>
      </c>
      <c r="K64" s="114">
        <f t="shared" si="51"/>
        <v>157</v>
      </c>
      <c r="L64" s="114">
        <f t="shared" si="51"/>
        <v>82</v>
      </c>
      <c r="M64" s="114"/>
      <c r="N64" s="114">
        <f t="shared" si="52"/>
        <v>209</v>
      </c>
      <c r="O64" s="114">
        <f t="shared" si="52"/>
        <v>146</v>
      </c>
      <c r="P64" s="114">
        <f t="shared" si="52"/>
        <v>63</v>
      </c>
      <c r="Q64" s="114"/>
      <c r="R64" s="114">
        <f t="shared" si="53"/>
        <v>184</v>
      </c>
      <c r="S64" s="114">
        <f t="shared" si="53"/>
        <v>132</v>
      </c>
      <c r="T64" s="114">
        <f t="shared" si="53"/>
        <v>52</v>
      </c>
      <c r="U64" s="114"/>
      <c r="V64" s="114">
        <f t="shared" si="54"/>
        <v>59</v>
      </c>
      <c r="W64" s="114">
        <f t="shared" si="54"/>
        <v>45</v>
      </c>
      <c r="X64" s="114">
        <f t="shared" si="54"/>
        <v>14</v>
      </c>
      <c r="Y64" s="114"/>
      <c r="Z64" s="114">
        <f t="shared" si="55"/>
        <v>0</v>
      </c>
      <c r="AA64" s="114">
        <f t="shared" si="55"/>
        <v>0</v>
      </c>
      <c r="AB64" s="114">
        <f t="shared" si="55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391</v>
      </c>
      <c r="C65" s="114">
        <f>+C71</f>
        <v>243</v>
      </c>
      <c r="D65" s="114">
        <f>+D71</f>
        <v>148</v>
      </c>
      <c r="E65" s="114"/>
      <c r="F65" s="114">
        <f>+F71</f>
        <v>151</v>
      </c>
      <c r="G65" s="114">
        <f>+G71</f>
        <v>92</v>
      </c>
      <c r="H65" s="114">
        <f>+H71</f>
        <v>59</v>
      </c>
      <c r="I65" s="114"/>
      <c r="J65" s="114">
        <f>+J71</f>
        <v>105</v>
      </c>
      <c r="K65" s="114">
        <f>+K71</f>
        <v>63</v>
      </c>
      <c r="L65" s="114">
        <f>+L71</f>
        <v>42</v>
      </c>
      <c r="M65" s="114"/>
      <c r="N65" s="114">
        <f>+N71</f>
        <v>91</v>
      </c>
      <c r="O65" s="114">
        <f>+O71</f>
        <v>57</v>
      </c>
      <c r="P65" s="114">
        <f>+P71</f>
        <v>34</v>
      </c>
      <c r="Q65" s="114"/>
      <c r="R65" s="114">
        <f>+R71</f>
        <v>38</v>
      </c>
      <c r="S65" s="114">
        <f>+S71</f>
        <v>26</v>
      </c>
      <c r="T65" s="114">
        <f>+T71</f>
        <v>12</v>
      </c>
      <c r="U65" s="114"/>
      <c r="V65" s="114">
        <f>+V71</f>
        <v>6</v>
      </c>
      <c r="W65" s="114">
        <f>+W71</f>
        <v>5</v>
      </c>
      <c r="X65" s="114">
        <f>+X71</f>
        <v>1</v>
      </c>
      <c r="Y65" s="114"/>
      <c r="Z65" s="114">
        <f>+Z71</f>
        <v>0</v>
      </c>
      <c r="AA65" s="114">
        <f>+AA71</f>
        <v>0</v>
      </c>
      <c r="AB65" s="114">
        <f>+AB71</f>
        <v>0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0">
        <v>36858</v>
      </c>
      <c r="C68" s="260">
        <v>21264</v>
      </c>
      <c r="D68" s="260">
        <v>15594</v>
      </c>
      <c r="E68" s="260"/>
      <c r="F68" s="260">
        <v>12588</v>
      </c>
      <c r="G68" s="260">
        <v>7015</v>
      </c>
      <c r="H68" s="260">
        <v>5573</v>
      </c>
      <c r="I68" s="260"/>
      <c r="J68" s="260">
        <v>9489</v>
      </c>
      <c r="K68" s="260">
        <v>5428</v>
      </c>
      <c r="L68" s="260">
        <v>4061</v>
      </c>
      <c r="M68" s="260"/>
      <c r="N68" s="260">
        <v>6598</v>
      </c>
      <c r="O68" s="260">
        <v>3883</v>
      </c>
      <c r="P68" s="260">
        <v>2715</v>
      </c>
      <c r="Q68" s="260"/>
      <c r="R68" s="260">
        <v>6471</v>
      </c>
      <c r="S68" s="260">
        <v>3878</v>
      </c>
      <c r="T68" s="260">
        <v>2593</v>
      </c>
      <c r="U68" s="260"/>
      <c r="V68" s="260">
        <v>1711</v>
      </c>
      <c r="W68" s="260">
        <v>1059</v>
      </c>
      <c r="X68" s="260">
        <v>652</v>
      </c>
      <c r="Y68" s="260"/>
      <c r="Z68" s="260">
        <v>1</v>
      </c>
      <c r="AA68" s="260">
        <v>1</v>
      </c>
      <c r="AB68" s="260">
        <v>0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1">
        <v>35483</v>
      </c>
      <c r="C69" s="261">
        <v>20362</v>
      </c>
      <c r="D69" s="261">
        <v>15121</v>
      </c>
      <c r="E69" s="261"/>
      <c r="F69" s="261">
        <v>12130</v>
      </c>
      <c r="G69" s="261">
        <v>6738</v>
      </c>
      <c r="H69" s="261">
        <v>5392</v>
      </c>
      <c r="I69" s="261"/>
      <c r="J69" s="261">
        <v>9148</v>
      </c>
      <c r="K69" s="261">
        <v>5209</v>
      </c>
      <c r="L69" s="261">
        <v>3939</v>
      </c>
      <c r="M69" s="261"/>
      <c r="N69" s="261">
        <v>6305</v>
      </c>
      <c r="O69" s="261">
        <v>3684</v>
      </c>
      <c r="P69" s="261">
        <v>2621</v>
      </c>
      <c r="Q69" s="261"/>
      <c r="R69" s="261">
        <v>6253</v>
      </c>
      <c r="S69" s="261">
        <v>3721</v>
      </c>
      <c r="T69" s="261">
        <v>2532</v>
      </c>
      <c r="U69" s="261"/>
      <c r="V69" s="261">
        <v>1646</v>
      </c>
      <c r="W69" s="261">
        <v>1009</v>
      </c>
      <c r="X69" s="261">
        <v>637</v>
      </c>
      <c r="Y69" s="261"/>
      <c r="Z69" s="261">
        <v>1</v>
      </c>
      <c r="AA69" s="261">
        <v>1</v>
      </c>
      <c r="AB69" s="261">
        <v>0</v>
      </c>
    </row>
    <row r="70" spans="1:33" ht="15" customHeight="1" x14ac:dyDescent="0.2">
      <c r="A70" s="115" t="s">
        <v>74</v>
      </c>
      <c r="B70" s="261">
        <v>984</v>
      </c>
      <c r="C70" s="261">
        <v>659</v>
      </c>
      <c r="D70" s="261">
        <v>325</v>
      </c>
      <c r="E70" s="261"/>
      <c r="F70" s="261">
        <v>307</v>
      </c>
      <c r="G70" s="261">
        <v>185</v>
      </c>
      <c r="H70" s="261">
        <v>122</v>
      </c>
      <c r="I70" s="261"/>
      <c r="J70" s="261">
        <v>236</v>
      </c>
      <c r="K70" s="261">
        <v>156</v>
      </c>
      <c r="L70" s="261">
        <v>80</v>
      </c>
      <c r="M70" s="261"/>
      <c r="N70" s="261">
        <v>202</v>
      </c>
      <c r="O70" s="261">
        <v>142</v>
      </c>
      <c r="P70" s="261">
        <v>60</v>
      </c>
      <c r="Q70" s="261"/>
      <c r="R70" s="261">
        <v>180</v>
      </c>
      <c r="S70" s="261">
        <v>131</v>
      </c>
      <c r="T70" s="261">
        <v>49</v>
      </c>
      <c r="U70" s="261"/>
      <c r="V70" s="261">
        <v>59</v>
      </c>
      <c r="W70" s="261">
        <v>45</v>
      </c>
      <c r="X70" s="261">
        <v>14</v>
      </c>
      <c r="Y70" s="261"/>
      <c r="Z70" s="261">
        <v>0</v>
      </c>
      <c r="AA70" s="261">
        <v>0</v>
      </c>
      <c r="AB70" s="261">
        <v>0</v>
      </c>
    </row>
    <row r="71" spans="1:33" ht="15" customHeight="1" x14ac:dyDescent="0.2">
      <c r="A71" s="115" t="s">
        <v>245</v>
      </c>
      <c r="B71" s="261">
        <v>391</v>
      </c>
      <c r="C71" s="261">
        <v>243</v>
      </c>
      <c r="D71" s="261">
        <v>148</v>
      </c>
      <c r="E71" s="261"/>
      <c r="F71" s="261">
        <v>151</v>
      </c>
      <c r="G71" s="261">
        <v>92</v>
      </c>
      <c r="H71" s="261">
        <v>59</v>
      </c>
      <c r="I71" s="261"/>
      <c r="J71" s="261">
        <v>105</v>
      </c>
      <c r="K71" s="261">
        <v>63</v>
      </c>
      <c r="L71" s="261">
        <v>42</v>
      </c>
      <c r="M71" s="261"/>
      <c r="N71" s="261">
        <v>91</v>
      </c>
      <c r="O71" s="261">
        <v>57</v>
      </c>
      <c r="P71" s="261">
        <v>34</v>
      </c>
      <c r="Q71" s="261"/>
      <c r="R71" s="261">
        <v>38</v>
      </c>
      <c r="S71" s="261">
        <v>26</v>
      </c>
      <c r="T71" s="261">
        <v>12</v>
      </c>
      <c r="U71" s="261"/>
      <c r="V71" s="261">
        <v>6</v>
      </c>
      <c r="W71" s="261">
        <v>5</v>
      </c>
      <c r="X71" s="261">
        <v>1</v>
      </c>
      <c r="Y71" s="261"/>
      <c r="Z71" s="261">
        <v>0</v>
      </c>
      <c r="AA71" s="261">
        <v>0</v>
      </c>
      <c r="AB71" s="261">
        <v>0</v>
      </c>
    </row>
    <row r="72" spans="1:33" ht="15" customHeight="1" x14ac:dyDescent="0.2">
      <c r="A72" s="115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</row>
    <row r="73" spans="1:33" ht="15" customHeight="1" x14ac:dyDescent="0.2">
      <c r="A73" s="124" t="s">
        <v>420</v>
      </c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</row>
    <row r="74" spans="1:33" s="123" customFormat="1" ht="15" customHeight="1" x14ac:dyDescent="0.2">
      <c r="A74" s="136" t="s">
        <v>19</v>
      </c>
      <c r="B74" s="260">
        <v>7542</v>
      </c>
      <c r="C74" s="260">
        <v>4637</v>
      </c>
      <c r="D74" s="260">
        <v>2905</v>
      </c>
      <c r="E74" s="260"/>
      <c r="F74" s="260">
        <v>2447</v>
      </c>
      <c r="G74" s="260">
        <v>1445</v>
      </c>
      <c r="H74" s="260">
        <v>1002</v>
      </c>
      <c r="I74" s="260"/>
      <c r="J74" s="260">
        <v>2050</v>
      </c>
      <c r="K74" s="260">
        <v>1226</v>
      </c>
      <c r="L74" s="260">
        <v>824</v>
      </c>
      <c r="M74" s="260"/>
      <c r="N74" s="260">
        <v>1286</v>
      </c>
      <c r="O74" s="260">
        <v>812</v>
      </c>
      <c r="P74" s="260">
        <v>474</v>
      </c>
      <c r="Q74" s="260"/>
      <c r="R74" s="260">
        <v>1305</v>
      </c>
      <c r="S74" s="260">
        <v>855</v>
      </c>
      <c r="T74" s="260">
        <v>450</v>
      </c>
      <c r="U74" s="260"/>
      <c r="V74" s="260">
        <v>454</v>
      </c>
      <c r="W74" s="260">
        <v>299</v>
      </c>
      <c r="X74" s="260">
        <v>155</v>
      </c>
      <c r="Y74" s="260"/>
      <c r="Z74" s="260">
        <v>0</v>
      </c>
      <c r="AA74" s="260">
        <v>0</v>
      </c>
      <c r="AB74" s="260">
        <v>0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1">
        <v>7520</v>
      </c>
      <c r="C75" s="261">
        <v>4627</v>
      </c>
      <c r="D75" s="261">
        <v>2893</v>
      </c>
      <c r="E75" s="261"/>
      <c r="F75" s="261">
        <v>2439</v>
      </c>
      <c r="G75" s="261">
        <v>1441</v>
      </c>
      <c r="H75" s="261">
        <v>998</v>
      </c>
      <c r="I75" s="261"/>
      <c r="J75" s="261">
        <v>2047</v>
      </c>
      <c r="K75" s="261">
        <v>1225</v>
      </c>
      <c r="L75" s="261">
        <v>822</v>
      </c>
      <c r="M75" s="261"/>
      <c r="N75" s="261">
        <v>1279</v>
      </c>
      <c r="O75" s="261">
        <v>808</v>
      </c>
      <c r="P75" s="261">
        <v>471</v>
      </c>
      <c r="Q75" s="261"/>
      <c r="R75" s="261">
        <v>1301</v>
      </c>
      <c r="S75" s="261">
        <v>854</v>
      </c>
      <c r="T75" s="261">
        <v>447</v>
      </c>
      <c r="U75" s="261"/>
      <c r="V75" s="261">
        <v>454</v>
      </c>
      <c r="W75" s="261">
        <v>299</v>
      </c>
      <c r="X75" s="261">
        <v>155</v>
      </c>
      <c r="Y75" s="261"/>
      <c r="Z75" s="261">
        <v>0</v>
      </c>
      <c r="AA75" s="261">
        <v>0</v>
      </c>
      <c r="AB75" s="261">
        <v>0</v>
      </c>
    </row>
    <row r="76" spans="1:33" ht="15" customHeight="1" x14ac:dyDescent="0.2">
      <c r="A76" s="115" t="s">
        <v>74</v>
      </c>
      <c r="B76" s="261">
        <v>22</v>
      </c>
      <c r="C76" s="261">
        <v>10</v>
      </c>
      <c r="D76" s="261">
        <v>12</v>
      </c>
      <c r="E76" s="261"/>
      <c r="F76" s="261">
        <v>8</v>
      </c>
      <c r="G76" s="261">
        <v>4</v>
      </c>
      <c r="H76" s="261">
        <v>4</v>
      </c>
      <c r="I76" s="261"/>
      <c r="J76" s="261">
        <v>3</v>
      </c>
      <c r="K76" s="261">
        <v>1</v>
      </c>
      <c r="L76" s="261">
        <v>2</v>
      </c>
      <c r="M76" s="261"/>
      <c r="N76" s="261">
        <v>7</v>
      </c>
      <c r="O76" s="261">
        <v>4</v>
      </c>
      <c r="P76" s="261">
        <v>3</v>
      </c>
      <c r="Q76" s="261"/>
      <c r="R76" s="261">
        <v>4</v>
      </c>
      <c r="S76" s="261">
        <v>1</v>
      </c>
      <c r="T76" s="261">
        <v>3</v>
      </c>
      <c r="U76" s="261"/>
      <c r="V76" s="261">
        <v>0</v>
      </c>
      <c r="W76" s="261">
        <v>0</v>
      </c>
      <c r="X76" s="261">
        <v>0</v>
      </c>
      <c r="Y76" s="261"/>
      <c r="Z76" s="261">
        <v>0</v>
      </c>
      <c r="AA76" s="261">
        <v>0</v>
      </c>
      <c r="AB76" s="261">
        <v>0</v>
      </c>
    </row>
    <row r="77" spans="1:33" ht="15" customHeight="1" x14ac:dyDescent="0.25">
      <c r="A77" s="115" t="s">
        <v>245</v>
      </c>
      <c r="B77" s="242">
        <v>0</v>
      </c>
      <c r="C77" s="242">
        <v>0</v>
      </c>
      <c r="D77" s="242">
        <v>0</v>
      </c>
      <c r="E77" s="242"/>
      <c r="F77" s="242">
        <v>0</v>
      </c>
      <c r="G77" s="242">
        <v>0</v>
      </c>
      <c r="H77" s="242">
        <v>0</v>
      </c>
      <c r="I77" s="242"/>
      <c r="J77" s="242">
        <v>0</v>
      </c>
      <c r="K77" s="242">
        <v>0</v>
      </c>
      <c r="L77" s="242">
        <v>0</v>
      </c>
      <c r="M77" s="242"/>
      <c r="N77" s="242">
        <v>0</v>
      </c>
      <c r="O77" s="242">
        <v>0</v>
      </c>
      <c r="P77" s="242">
        <v>0</v>
      </c>
      <c r="Q77" s="242"/>
      <c r="R77" s="242">
        <v>0</v>
      </c>
      <c r="S77" s="242">
        <v>0</v>
      </c>
      <c r="T77" s="242">
        <v>0</v>
      </c>
      <c r="U77" s="242"/>
      <c r="V77" s="242">
        <v>0</v>
      </c>
      <c r="W77" s="242">
        <v>0</v>
      </c>
      <c r="X77" s="242">
        <v>0</v>
      </c>
      <c r="Y77" s="242"/>
      <c r="Z77" s="242">
        <v>0</v>
      </c>
      <c r="AA77" s="242">
        <v>0</v>
      </c>
      <c r="AB77" s="242"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83" t="s">
        <v>422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18.947718805610915</v>
      </c>
      <c r="C81" s="173">
        <f t="shared" ref="C81:D81" si="56">+C62/(C62+C12)*100</f>
        <v>21.90915242767721</v>
      </c>
      <c r="D81" s="173">
        <f t="shared" si="56"/>
        <v>15.932442790825863</v>
      </c>
      <c r="E81" s="173"/>
      <c r="F81" s="173">
        <f>+F62/(F62+F12)*100</f>
        <v>26.245963166623028</v>
      </c>
      <c r="G81" s="173">
        <f t="shared" ref="G81:H81" si="57">+G62/(G62+G12)*100</f>
        <v>28.543473126623702</v>
      </c>
      <c r="H81" s="173">
        <f t="shared" si="57"/>
        <v>23.782825725240542</v>
      </c>
      <c r="I81" s="173"/>
      <c r="J81" s="173">
        <f>+J62/(J62+J12)*100</f>
        <v>22.567964013299431</v>
      </c>
      <c r="K81" s="173">
        <f t="shared" ref="K81:L81" si="58">+K62/(K62+K12)*100</f>
        <v>25.787699104755262</v>
      </c>
      <c r="L81" s="173">
        <f t="shared" si="58"/>
        <v>19.28771666600861</v>
      </c>
      <c r="M81" s="173"/>
      <c r="N81" s="173">
        <f>+N62/(N62+N12)*100</f>
        <v>16.473734798779724</v>
      </c>
      <c r="O81" s="173">
        <f t="shared" ref="O81:P81" si="59">+O62/(O62+O12)*100</f>
        <v>19.533200199700449</v>
      </c>
      <c r="P81" s="173">
        <f t="shared" si="59"/>
        <v>13.386785324489967</v>
      </c>
      <c r="Q81" s="173"/>
      <c r="R81" s="173">
        <f>+R62/(R62+R12)*100</f>
        <v>18.085403293329612</v>
      </c>
      <c r="S81" s="173">
        <f t="shared" ref="S81:T81" si="60">+S62/(S62+S12)*100</f>
        <v>21.943530066298855</v>
      </c>
      <c r="T81" s="173">
        <f t="shared" si="60"/>
        <v>14.201708125262519</v>
      </c>
      <c r="U81" s="173"/>
      <c r="V81" s="173">
        <f>+V62/(V62+V12)*100</f>
        <v>6.2061057761215421</v>
      </c>
      <c r="W81" s="173">
        <f t="shared" ref="W81:X81" si="61">+W62/(W62+W12)*100</f>
        <v>7.9457024164765073</v>
      </c>
      <c r="X81" s="173">
        <f t="shared" si="61"/>
        <v>4.5352365966055981</v>
      </c>
      <c r="Y81" s="173"/>
      <c r="Z81" s="173">
        <f>+Z62/(Z62+Z12)*100</f>
        <v>0.5714285714285714</v>
      </c>
      <c r="AA81" s="173">
        <f t="shared" ref="AA81:AB81" si="62">+AA62/(AA62+AA12)*100</f>
        <v>1.2195121951219512</v>
      </c>
      <c r="AB81" s="173">
        <f t="shared" si="62"/>
        <v>0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21.511395241811233</v>
      </c>
      <c r="C82" s="125">
        <f t="shared" ref="C82:D82" si="63">+C63/(C63+C13)*100</f>
        <v>24.710756877558691</v>
      </c>
      <c r="D82" s="125">
        <f t="shared" si="63"/>
        <v>18.236115891559191</v>
      </c>
      <c r="E82" s="125"/>
      <c r="F82" s="125">
        <f>+F63/(F63+F13)*100</f>
        <v>29.222745963293551</v>
      </c>
      <c r="G82" s="125">
        <f t="shared" ref="G82:H82" si="64">+G63/(G63+G13)*100</f>
        <v>31.529239427932616</v>
      </c>
      <c r="H82" s="125">
        <f t="shared" si="64"/>
        <v>26.720749351844109</v>
      </c>
      <c r="I82" s="125"/>
      <c r="J82" s="125">
        <f>+J63/(J63+J13)*100</f>
        <v>25.504624777873968</v>
      </c>
      <c r="K82" s="125">
        <f t="shared" ref="K82:L82" si="65">+K63/(K63+K13)*100</f>
        <v>28.987204901784104</v>
      </c>
      <c r="L82" s="125">
        <f t="shared" si="65"/>
        <v>21.94211448059729</v>
      </c>
      <c r="M82" s="125"/>
      <c r="N82" s="125">
        <f>+N63/(N63+N13)*100</f>
        <v>18.62429704575035</v>
      </c>
      <c r="O82" s="125">
        <f t="shared" ref="O82:P82" si="66">+O63/(O63+O13)*100</f>
        <v>21.925029285435375</v>
      </c>
      <c r="P82" s="125">
        <f t="shared" si="66"/>
        <v>15.281965106509169</v>
      </c>
      <c r="Q82" s="125"/>
      <c r="R82" s="125">
        <f>+R63/(R63+R13)*100</f>
        <v>20.63201595061863</v>
      </c>
      <c r="S82" s="125">
        <f t="shared" ref="S82:T82" si="67">+S63/(S63+S13)*100</f>
        <v>24.860077161332391</v>
      </c>
      <c r="T82" s="125">
        <f t="shared" si="67"/>
        <v>16.359143327841846</v>
      </c>
      <c r="U82" s="125"/>
      <c r="V82" s="125">
        <f>+V63/(V63+V13)*100</f>
        <v>7.2962268084219311</v>
      </c>
      <c r="W82" s="125">
        <f t="shared" ref="W82:X82" si="68">+W63/(W63+W13)*100</f>
        <v>9.2864749733759311</v>
      </c>
      <c r="X82" s="125">
        <f t="shared" si="68"/>
        <v>5.388854868340478</v>
      </c>
      <c r="Y82" s="125"/>
      <c r="Z82" s="125">
        <f>+Z63/(Z63+Z13)*100</f>
        <v>2.3255813953488373</v>
      </c>
      <c r="AA82" s="125">
        <f t="shared" ref="AA82:AB82" si="69">+AA63/(AA63+AA13)*100</f>
        <v>7.6923076923076925</v>
      </c>
      <c r="AB82" s="125">
        <f t="shared" si="69"/>
        <v>0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 t="shared" ref="B83:D84" si="70">+B64/(B64+B14)*100</f>
        <v>3.9426242357736321</v>
      </c>
      <c r="C83" s="125">
        <f t="shared" si="70"/>
        <v>5.1493226600985222</v>
      </c>
      <c r="D83" s="125">
        <f t="shared" si="70"/>
        <v>2.6908335994889812</v>
      </c>
      <c r="E83" s="125"/>
      <c r="F83" s="125">
        <f t="shared" ref="F83:H83" si="71">+F64/(F64+F14)*100</f>
        <v>5.8768656716417915</v>
      </c>
      <c r="G83" s="125">
        <f t="shared" si="71"/>
        <v>7.0103857566765582</v>
      </c>
      <c r="H83" s="125">
        <f t="shared" si="71"/>
        <v>4.7297297297297298</v>
      </c>
      <c r="I83" s="125"/>
      <c r="J83" s="125">
        <f t="shared" ref="J83:L83" si="72">+J64/(J64+J14)*100</f>
        <v>4.502637528259231</v>
      </c>
      <c r="K83" s="125">
        <f t="shared" si="72"/>
        <v>5.7656995960337865</v>
      </c>
      <c r="L83" s="125">
        <f t="shared" si="72"/>
        <v>3.1721470019342362</v>
      </c>
      <c r="M83" s="125"/>
      <c r="N83" s="125">
        <f t="shared" ref="N83:P83" si="73">+N64/(N64+N14)*100</f>
        <v>3.9337474120082816</v>
      </c>
      <c r="O83" s="125">
        <f t="shared" si="73"/>
        <v>5.4034048852701702</v>
      </c>
      <c r="P83" s="125">
        <f t="shared" si="73"/>
        <v>2.4128686327077746</v>
      </c>
      <c r="Q83" s="125"/>
      <c r="R83" s="125">
        <f t="shared" ref="R83:T83" si="74">+R64/(R64+R14)*100</f>
        <v>3.8301415487094084</v>
      </c>
      <c r="S83" s="125">
        <f t="shared" si="74"/>
        <v>5.400981996726677</v>
      </c>
      <c r="T83" s="125">
        <f t="shared" si="74"/>
        <v>2.2033898305084745</v>
      </c>
      <c r="U83" s="125"/>
      <c r="V83" s="125">
        <f t="shared" ref="V83:X83" si="75">+V64/(V64+V14)*100</f>
        <v>1.2828875842574472</v>
      </c>
      <c r="W83" s="125">
        <f t="shared" si="75"/>
        <v>1.9083969465648856</v>
      </c>
      <c r="X83" s="125">
        <f t="shared" si="75"/>
        <v>0.62472110664881753</v>
      </c>
      <c r="Y83" s="125"/>
      <c r="Z83" s="125">
        <f t="shared" ref="Z83:AB83" si="76">+Z64/(Z64+Z14)*100</f>
        <v>0</v>
      </c>
      <c r="AA83" s="125">
        <f t="shared" si="76"/>
        <v>0</v>
      </c>
      <c r="AB83" s="125">
        <f t="shared" si="76"/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>
        <f t="shared" si="70"/>
        <v>4.3907916900617625</v>
      </c>
      <c r="C84" s="125">
        <f t="shared" si="70"/>
        <v>5.9239395416869813</v>
      </c>
      <c r="D84" s="125">
        <f t="shared" si="70"/>
        <v>3.0814074536747866</v>
      </c>
      <c r="E84" s="125"/>
      <c r="F84" s="125">
        <f t="shared" ref="F84:H84" si="77">+F65/(F65+F15)*100</f>
        <v>7.2946859903381638</v>
      </c>
      <c r="G84" s="125">
        <f t="shared" si="77"/>
        <v>9.1816367265469054</v>
      </c>
      <c r="H84" s="125">
        <f t="shared" si="77"/>
        <v>5.5243445692883899</v>
      </c>
      <c r="I84" s="125"/>
      <c r="J84" s="125">
        <f t="shared" ref="J84:L84" si="78">+J65/(J65+J15)*100</f>
        <v>5.4460580912863072</v>
      </c>
      <c r="K84" s="125">
        <f t="shared" si="78"/>
        <v>7.1266968325791851</v>
      </c>
      <c r="L84" s="125">
        <f t="shared" si="78"/>
        <v>4.0229885057471266</v>
      </c>
      <c r="M84" s="125"/>
      <c r="N84" s="125">
        <f t="shared" ref="N84:P84" si="79">+N65/(N65+N15)*100</f>
        <v>4.9890350877192988</v>
      </c>
      <c r="O84" s="125">
        <f t="shared" si="79"/>
        <v>6.7375886524822697</v>
      </c>
      <c r="P84" s="125">
        <f t="shared" si="79"/>
        <v>3.4764826175869121</v>
      </c>
      <c r="Q84" s="125"/>
      <c r="R84" s="125">
        <f t="shared" ref="R84:T84" si="80">+R65/(R65+R15)*100</f>
        <v>2.4065864471184293</v>
      </c>
      <c r="S84" s="125">
        <f t="shared" si="80"/>
        <v>3.6011080332409975</v>
      </c>
      <c r="T84" s="125">
        <f t="shared" si="80"/>
        <v>1.4002333722287048</v>
      </c>
      <c r="U84" s="125"/>
      <c r="V84" s="125">
        <f t="shared" ref="V84:X84" si="81">+V65/(V65+V15)*100</f>
        <v>0.39893617021276595</v>
      </c>
      <c r="W84" s="125">
        <f t="shared" si="81"/>
        <v>0.77160493827160492</v>
      </c>
      <c r="X84" s="125">
        <f t="shared" si="81"/>
        <v>0.11682242990654204</v>
      </c>
      <c r="Y84" s="125"/>
      <c r="Z84" s="125">
        <v>0</v>
      </c>
      <c r="AA84" s="125">
        <v>0</v>
      </c>
      <c r="AB84" s="125">
        <v>0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20.129323998121308</v>
      </c>
      <c r="C87" s="173">
        <f t="shared" ref="C87:D87" si="82">+C68/(C68+C18)*100</f>
        <v>23.013236073983485</v>
      </c>
      <c r="D87" s="173">
        <f t="shared" si="82"/>
        <v>17.191616964512111</v>
      </c>
      <c r="E87" s="173"/>
      <c r="F87" s="173">
        <f>+F68/(F68+F18)*100</f>
        <v>28.205243110015683</v>
      </c>
      <c r="G87" s="173">
        <f t="shared" ref="G87:H87" si="83">+G68/(G68+G18)*100</f>
        <v>30.357451964687556</v>
      </c>
      <c r="H87" s="173">
        <f t="shared" si="83"/>
        <v>25.894433602825018</v>
      </c>
      <c r="I87" s="173"/>
      <c r="J87" s="173">
        <f>+J68/(J68+J18)*100</f>
        <v>23.758732066401262</v>
      </c>
      <c r="K87" s="173">
        <f t="shared" ref="K87:L87" si="84">+K68/(K68+K18)*100</f>
        <v>26.857991093518059</v>
      </c>
      <c r="L87" s="173">
        <f t="shared" si="84"/>
        <v>20.583912007704395</v>
      </c>
      <c r="M87" s="173"/>
      <c r="N87" s="173">
        <f>+N68/(N68+N18)*100</f>
        <v>17.538077137768799</v>
      </c>
      <c r="O87" s="173">
        <f t="shared" ref="O87:P87" si="85">+O68/(O68+O18)*100</f>
        <v>20.624634832952673</v>
      </c>
      <c r="P87" s="173">
        <f t="shared" si="85"/>
        <v>14.446099819091199</v>
      </c>
      <c r="Q87" s="173"/>
      <c r="R87" s="173">
        <f>+R68/(R68+R18)*100</f>
        <v>19.244037352049009</v>
      </c>
      <c r="S87" s="173">
        <f t="shared" ref="S87:T87" si="86">+S68/(S68+S18)*100</f>
        <v>22.994367032315445</v>
      </c>
      <c r="T87" s="173">
        <f t="shared" si="86"/>
        <v>15.470437324741962</v>
      </c>
      <c r="U87" s="173"/>
      <c r="V87" s="173">
        <f>+V68/(V68+V18)*100</f>
        <v>6.3050447728193975</v>
      </c>
      <c r="W87" s="173">
        <f t="shared" ref="W87:X87" si="87">+W68/(W68+W18)*100</f>
        <v>7.9516443910497072</v>
      </c>
      <c r="X87" s="173">
        <f t="shared" si="87"/>
        <v>4.7181416889789416</v>
      </c>
      <c r="Y87" s="173"/>
      <c r="Z87" s="173">
        <f>+Z68/(Z68+Z18)*100</f>
        <v>0.65359477124183007</v>
      </c>
      <c r="AA87" s="173">
        <f t="shared" ref="AA87:AB87" si="88">+AA68/(AA68+AA18)*100</f>
        <v>1.4084507042253522</v>
      </c>
      <c r="AB87" s="173">
        <f t="shared" si="88"/>
        <v>0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23.725719634916921</v>
      </c>
      <c r="C88" s="125">
        <f t="shared" ref="C88:D88" si="89">+C69/(C69+C19)*100</f>
        <v>26.89188832245965</v>
      </c>
      <c r="D88" s="125">
        <f t="shared" si="89"/>
        <v>20.478892696073782</v>
      </c>
      <c r="E88" s="129"/>
      <c r="F88" s="125">
        <f>+F69/(F69+F19)*100</f>
        <v>32.414954170118385</v>
      </c>
      <c r="G88" s="125">
        <f t="shared" ref="G88:H88" si="90">+G69/(G69+G19)*100</f>
        <v>34.530825603443859</v>
      </c>
      <c r="H88" s="125">
        <f t="shared" si="90"/>
        <v>30.109448291266471</v>
      </c>
      <c r="I88" s="129"/>
      <c r="J88" s="125">
        <f>+J69/(J69+J19)*100</f>
        <v>27.816462431963995</v>
      </c>
      <c r="K88" s="125">
        <f t="shared" ref="K88:L88" si="91">+K69/(K69+K19)*100</f>
        <v>31.223401066954388</v>
      </c>
      <c r="L88" s="125">
        <f t="shared" si="91"/>
        <v>24.308812638854604</v>
      </c>
      <c r="M88" s="129"/>
      <c r="N88" s="125">
        <f>+N69/(N69+N19)*100</f>
        <v>20.556207616066771</v>
      </c>
      <c r="O88" s="125">
        <f t="shared" ref="O88:P88" si="92">+O69/(O69+O19)*100</f>
        <v>23.964092890132051</v>
      </c>
      <c r="P88" s="125">
        <f t="shared" si="92"/>
        <v>17.131838682266814</v>
      </c>
      <c r="Q88" s="129"/>
      <c r="R88" s="125">
        <f>+R69/(R69+R19)*100</f>
        <v>22.848686374100193</v>
      </c>
      <c r="S88" s="125">
        <f t="shared" ref="S88:T88" si="93">+S69/(S69+S19)*100</f>
        <v>27.050014539110208</v>
      </c>
      <c r="T88" s="125">
        <f t="shared" si="93"/>
        <v>18.602600837557858</v>
      </c>
      <c r="U88" s="129"/>
      <c r="V88" s="125">
        <f>+V69/(V69+V19)*100</f>
        <v>7.7769903141979677</v>
      </c>
      <c r="W88" s="125">
        <f t="shared" ref="W88:X88" si="94">+W69/(W69+W19)*100</f>
        <v>9.7206165703275538</v>
      </c>
      <c r="X88" s="125">
        <f t="shared" si="94"/>
        <v>5.9063514140009277</v>
      </c>
      <c r="Y88" s="129"/>
      <c r="Z88" s="125">
        <f>+Z69/(Z69+Z19)*100</f>
        <v>2.3255813953488373</v>
      </c>
      <c r="AA88" s="125">
        <f t="shared" ref="AA88:AB88" si="95">+AA69/(AA69+AA19)*100</f>
        <v>7.6923076923076925</v>
      </c>
      <c r="AB88" s="125">
        <f t="shared" si="95"/>
        <v>0</v>
      </c>
    </row>
    <row r="89" spans="1:33" ht="15" customHeight="1" x14ac:dyDescent="0.25">
      <c r="A89" s="107" t="s">
        <v>74</v>
      </c>
      <c r="B89" s="125">
        <f t="shared" ref="B89:D89" si="96">+B70/(B70+B20)*100</f>
        <v>3.9925342854824311</v>
      </c>
      <c r="C89" s="125">
        <f t="shared" si="96"/>
        <v>5.2388902138484772</v>
      </c>
      <c r="D89" s="125">
        <f t="shared" si="96"/>
        <v>2.6932957653103506</v>
      </c>
      <c r="E89" s="129"/>
      <c r="F89" s="125">
        <f t="shared" ref="F89:H89" si="97">+F70/(F70+F20)*100</f>
        <v>5.9739248881105276</v>
      </c>
      <c r="G89" s="125">
        <f t="shared" si="97"/>
        <v>7.1345931353644421</v>
      </c>
      <c r="H89" s="125">
        <f t="shared" si="97"/>
        <v>4.7918303220738414</v>
      </c>
      <c r="I89" s="129"/>
      <c r="J89" s="125">
        <f t="shared" ref="J89:L89" si="98">+J70/(J70+J20)*100</f>
        <v>4.6057767369242786</v>
      </c>
      <c r="K89" s="125">
        <f t="shared" si="98"/>
        <v>5.9023836549375712</v>
      </c>
      <c r="L89" s="125">
        <f t="shared" si="98"/>
        <v>3.2245062474808543</v>
      </c>
      <c r="M89" s="129"/>
      <c r="N89" s="125">
        <f t="shared" ref="N89:P89" si="99">+N70/(N70+N20)*100</f>
        <v>3.9414634146341463</v>
      </c>
      <c r="O89" s="125">
        <f t="shared" si="99"/>
        <v>5.4447852760736195</v>
      </c>
      <c r="P89" s="125">
        <f t="shared" si="99"/>
        <v>2.3837902264600714</v>
      </c>
      <c r="Q89" s="129"/>
      <c r="R89" s="125">
        <f t="shared" ref="R89:T89" si="100">+R70/(R70+R20)*100</f>
        <v>3.8461538461538463</v>
      </c>
      <c r="S89" s="125">
        <f t="shared" si="100"/>
        <v>5.4880603267700039</v>
      </c>
      <c r="T89" s="125">
        <f t="shared" si="100"/>
        <v>2.136938508504143</v>
      </c>
      <c r="U89" s="129"/>
      <c r="V89" s="125">
        <f t="shared" ref="V89:X89" si="101">+V70/(V70+V20)*100</f>
        <v>1.3205013428827217</v>
      </c>
      <c r="W89" s="125">
        <f t="shared" si="101"/>
        <v>1.9650655021834063</v>
      </c>
      <c r="X89" s="125">
        <f t="shared" si="101"/>
        <v>0.64279155188246095</v>
      </c>
      <c r="Y89" s="129"/>
      <c r="Z89" s="125">
        <f t="shared" ref="Z89:AB89" si="102">+Z70/(Z70+Z20)*100</f>
        <v>0</v>
      </c>
      <c r="AA89" s="125">
        <f t="shared" si="102"/>
        <v>0</v>
      </c>
      <c r="AB89" s="125">
        <f t="shared" si="102"/>
        <v>0</v>
      </c>
    </row>
    <row r="90" spans="1:33" ht="15" customHeight="1" x14ac:dyDescent="0.25">
      <c r="A90" s="107" t="s">
        <v>245</v>
      </c>
      <c r="B90" s="125">
        <f t="shared" ref="B90:D90" si="103">+B71/(B71+B21)*100</f>
        <v>4.3907916900617625</v>
      </c>
      <c r="C90" s="125">
        <f t="shared" si="103"/>
        <v>5.9239395416869813</v>
      </c>
      <c r="D90" s="125">
        <f t="shared" si="103"/>
        <v>3.0814074536747866</v>
      </c>
      <c r="E90" s="129"/>
      <c r="F90" s="125">
        <f t="shared" ref="F90:H90" si="104">+F71/(F71+F21)*100</f>
        <v>7.2946859903381638</v>
      </c>
      <c r="G90" s="125">
        <f t="shared" si="104"/>
        <v>9.1816367265469054</v>
      </c>
      <c r="H90" s="125">
        <f t="shared" si="104"/>
        <v>5.5243445692883899</v>
      </c>
      <c r="I90" s="129"/>
      <c r="J90" s="125">
        <f t="shared" ref="J90:L90" si="105">+J71/(J71+J21)*100</f>
        <v>5.4460580912863072</v>
      </c>
      <c r="K90" s="125">
        <f t="shared" si="105"/>
        <v>7.1266968325791851</v>
      </c>
      <c r="L90" s="125">
        <f t="shared" si="105"/>
        <v>4.0229885057471266</v>
      </c>
      <c r="M90" s="129"/>
      <c r="N90" s="125">
        <f t="shared" ref="N90:P90" si="106">+N71/(N71+N21)*100</f>
        <v>4.9890350877192988</v>
      </c>
      <c r="O90" s="125">
        <f t="shared" si="106"/>
        <v>6.7375886524822697</v>
      </c>
      <c r="P90" s="125">
        <f t="shared" si="106"/>
        <v>3.4764826175869121</v>
      </c>
      <c r="Q90" s="129"/>
      <c r="R90" s="125">
        <f t="shared" ref="R90:T90" si="107">+R71/(R71+R21)*100</f>
        <v>2.4065864471184293</v>
      </c>
      <c r="S90" s="125">
        <f t="shared" si="107"/>
        <v>3.6011080332409975</v>
      </c>
      <c r="T90" s="125">
        <f t="shared" si="107"/>
        <v>1.4002333722287048</v>
      </c>
      <c r="U90" s="129"/>
      <c r="V90" s="125">
        <f t="shared" ref="V90:X90" si="108">+V71/(V71+V21)*100</f>
        <v>0.39893617021276595</v>
      </c>
      <c r="W90" s="125">
        <f t="shared" si="108"/>
        <v>0.77160493827160492</v>
      </c>
      <c r="X90" s="125">
        <f t="shared" si="108"/>
        <v>0.11682242990654204</v>
      </c>
      <c r="Y90" s="129"/>
      <c r="Z90" s="125">
        <v>0</v>
      </c>
      <c r="AA90" s="125">
        <v>0</v>
      </c>
      <c r="AB90" s="125">
        <v>0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14.723854518478028</v>
      </c>
      <c r="C93" s="173">
        <f t="shared" ref="C93:D93" si="109">+C74/(C74+C24)*100</f>
        <v>17.958251035978467</v>
      </c>
      <c r="D93" s="173">
        <f t="shared" si="109"/>
        <v>11.436107393118652</v>
      </c>
      <c r="E93" s="173"/>
      <c r="F93" s="173">
        <f>+F74/(F74+F24)*100</f>
        <v>19.336230738838402</v>
      </c>
      <c r="G93" s="173">
        <f t="shared" ref="G93:H93" si="110">+G74/(G74+G24)*100</f>
        <v>22.125248813351707</v>
      </c>
      <c r="H93" s="173">
        <f t="shared" si="110"/>
        <v>16.361854996734159</v>
      </c>
      <c r="I93" s="173"/>
      <c r="J93" s="173">
        <f>+J74/(J74+J24)*100</f>
        <v>18.318291484228396</v>
      </c>
      <c r="K93" s="173">
        <f t="shared" ref="K93:L93" si="111">+K74/(K74+K24)*100</f>
        <v>21.920257464688003</v>
      </c>
      <c r="L93" s="173">
        <f t="shared" si="111"/>
        <v>14.719542693819221</v>
      </c>
      <c r="M93" s="173"/>
      <c r="N93" s="173">
        <f>+N74/(N74+N24)*100</f>
        <v>12.562274103741331</v>
      </c>
      <c r="O93" s="173">
        <f t="shared" ref="O93:P93" si="112">+O74/(O74+O24)*100</f>
        <v>15.588404684200421</v>
      </c>
      <c r="P93" s="173">
        <f t="shared" si="112"/>
        <v>9.4272076372315041</v>
      </c>
      <c r="Q93" s="173"/>
      <c r="R93" s="173">
        <f>+R74/(R74+R24)*100</f>
        <v>13.927427961579507</v>
      </c>
      <c r="S93" s="173">
        <f t="shared" ref="S93:T93" si="113">+S74/(S74+S24)*100</f>
        <v>18.176020408163264</v>
      </c>
      <c r="T93" s="173">
        <f t="shared" si="113"/>
        <v>9.6442348906986712</v>
      </c>
      <c r="U93" s="173"/>
      <c r="V93" s="173">
        <f>+V74/(V74+V24)*100</f>
        <v>5.8595766649457923</v>
      </c>
      <c r="W93" s="173">
        <f t="shared" ref="W93:X93" si="114">+W74/(W74+W24)*100</f>
        <v>7.9247283328915978</v>
      </c>
      <c r="X93" s="173">
        <f t="shared" si="114"/>
        <v>3.89937106918239</v>
      </c>
      <c r="Y93" s="173"/>
      <c r="Z93" s="173">
        <f>+Z74/(Z74+Z24)*100</f>
        <v>0</v>
      </c>
      <c r="AA93" s="173">
        <f t="shared" ref="AA93:AB93" si="115">+AA74/(AA74+AA24)*100</f>
        <v>0</v>
      </c>
      <c r="AB93" s="173">
        <f t="shared" si="115"/>
        <v>0</v>
      </c>
    </row>
    <row r="94" spans="1:33" ht="15" customHeight="1" x14ac:dyDescent="0.25">
      <c r="A94" s="107" t="s">
        <v>73</v>
      </c>
      <c r="B94" s="125">
        <f>+B75/(B75+B25)*100</f>
        <v>14.934561992334123</v>
      </c>
      <c r="C94" s="125">
        <f t="shared" ref="C94:D94" si="116">+C75/(C75+C25)*100</f>
        <v>18.21079974811083</v>
      </c>
      <c r="D94" s="125">
        <f t="shared" si="116"/>
        <v>11.597514531970335</v>
      </c>
      <c r="E94" s="129"/>
      <c r="F94" s="125">
        <f>+F75/(F75+F25)*100</f>
        <v>19.615570210712562</v>
      </c>
      <c r="G94" s="125">
        <f t="shared" ref="G94:H94" si="117">+G75/(G75+G25)*100</f>
        <v>22.417548226509023</v>
      </c>
      <c r="H94" s="125">
        <f t="shared" si="117"/>
        <v>16.616716616716616</v>
      </c>
      <c r="I94" s="129"/>
      <c r="J94" s="125">
        <f>+J75/(J75+J25)*100</f>
        <v>18.597256291450893</v>
      </c>
      <c r="K94" s="125">
        <f t="shared" ref="K94:L94" si="118">+K75/(K75+K25)*100</f>
        <v>22.220206783965175</v>
      </c>
      <c r="L94" s="125">
        <f t="shared" si="118"/>
        <v>14.961776483436475</v>
      </c>
      <c r="M94" s="129"/>
      <c r="N94" s="125">
        <f>+N75/(N75+N25)*100</f>
        <v>12.727634590506517</v>
      </c>
      <c r="O94" s="125">
        <f t="shared" ref="O94:P94" si="119">+O75/(O75+O25)*100</f>
        <v>15.796676441837732</v>
      </c>
      <c r="P94" s="125">
        <f t="shared" si="119"/>
        <v>9.5460072963113092</v>
      </c>
      <c r="Q94" s="129"/>
      <c r="R94" s="125">
        <f>+R75/(R75+R25)*100</f>
        <v>14.070949599826951</v>
      </c>
      <c r="S94" s="125">
        <f t="shared" ref="S94:T94" si="120">+S75/(S75+S25)*100</f>
        <v>18.377447815795136</v>
      </c>
      <c r="T94" s="125">
        <f t="shared" si="120"/>
        <v>9.7195042400521849</v>
      </c>
      <c r="U94" s="129"/>
      <c r="V94" s="125">
        <f>+V75/(V75+V25)*100</f>
        <v>5.9603518445582253</v>
      </c>
      <c r="W94" s="125">
        <f t="shared" ref="W94:X94" si="121">+W75/(W75+W25)*100</f>
        <v>8.0701754385964914</v>
      </c>
      <c r="X94" s="125">
        <f t="shared" si="121"/>
        <v>3.962167689161554</v>
      </c>
      <c r="Y94" s="129"/>
      <c r="Z94" s="125">
        <v>0</v>
      </c>
      <c r="AA94" s="125">
        <v>0</v>
      </c>
      <c r="AB94" s="125">
        <v>0</v>
      </c>
    </row>
    <row r="95" spans="1:33" ht="15" customHeight="1" x14ac:dyDescent="0.25">
      <c r="A95" s="107" t="s">
        <v>74</v>
      </c>
      <c r="B95" s="125">
        <f t="shared" ref="B95:D95" si="122">+B76/(B76+B26)*100</f>
        <v>2.5287356321839081</v>
      </c>
      <c r="C95" s="125">
        <f t="shared" si="122"/>
        <v>2.4213075060532687</v>
      </c>
      <c r="D95" s="125">
        <f t="shared" si="122"/>
        <v>2.6258205689277898</v>
      </c>
      <c r="E95" s="129"/>
      <c r="F95" s="125">
        <f t="shared" ref="F95:H95" si="123">+F76/(F76+F26)*100</f>
        <v>3.6199095022624439</v>
      </c>
      <c r="G95" s="125">
        <f t="shared" si="123"/>
        <v>3.8834951456310676</v>
      </c>
      <c r="H95" s="125">
        <f t="shared" si="123"/>
        <v>3.3898305084745761</v>
      </c>
      <c r="I95" s="129"/>
      <c r="J95" s="125">
        <f t="shared" ref="J95:L95" si="124">+J76/(J76+J26)*100</f>
        <v>1.6304347826086956</v>
      </c>
      <c r="K95" s="125">
        <f t="shared" si="124"/>
        <v>1.25</v>
      </c>
      <c r="L95" s="125">
        <f t="shared" si="124"/>
        <v>1.9230769230769231</v>
      </c>
      <c r="M95" s="129"/>
      <c r="N95" s="125">
        <f t="shared" ref="N95:P95" si="125">+N76/(N76+N26)*100</f>
        <v>3.7234042553191489</v>
      </c>
      <c r="O95" s="125">
        <f t="shared" si="125"/>
        <v>4.2553191489361701</v>
      </c>
      <c r="P95" s="125">
        <f t="shared" si="125"/>
        <v>3.1914893617021276</v>
      </c>
      <c r="Q95" s="129"/>
      <c r="R95" s="125">
        <f t="shared" ref="R95:T95" si="126">+R76/(R76+R26)*100</f>
        <v>3.225806451612903</v>
      </c>
      <c r="S95" s="125">
        <f t="shared" si="126"/>
        <v>1.7543859649122806</v>
      </c>
      <c r="T95" s="125">
        <f t="shared" si="126"/>
        <v>4.4776119402985071</v>
      </c>
      <c r="U95" s="129"/>
      <c r="V95" s="125">
        <f t="shared" ref="V95:X95" si="127">+V76/(V76+V26)*100</f>
        <v>0</v>
      </c>
      <c r="W95" s="125">
        <f t="shared" si="127"/>
        <v>0</v>
      </c>
      <c r="X95" s="125">
        <f t="shared" si="127"/>
        <v>0</v>
      </c>
      <c r="Y95" s="129"/>
      <c r="Z95" s="125">
        <f t="shared" ref="Z95:AB95" si="128">+Z76/(Z76+Z26)*100</f>
        <v>0</v>
      </c>
      <c r="AA95" s="125">
        <f t="shared" si="128"/>
        <v>0</v>
      </c>
      <c r="AB95" s="125">
        <f t="shared" si="128"/>
        <v>0</v>
      </c>
    </row>
    <row r="96" spans="1:33" ht="15" customHeight="1" thickBot="1" x14ac:dyDescent="0.3">
      <c r="A96" s="122" t="s">
        <v>245</v>
      </c>
      <c r="B96" s="228">
        <v>0</v>
      </c>
      <c r="C96" s="228">
        <v>0</v>
      </c>
      <c r="D96" s="228">
        <v>0</v>
      </c>
      <c r="E96" s="244">
        <v>0</v>
      </c>
      <c r="F96" s="228">
        <v>0</v>
      </c>
      <c r="G96" s="228">
        <v>0</v>
      </c>
      <c r="H96" s="228">
        <v>0</v>
      </c>
      <c r="I96" s="244"/>
      <c r="J96" s="228">
        <v>0</v>
      </c>
      <c r="K96" s="228">
        <v>0</v>
      </c>
      <c r="L96" s="228">
        <v>0</v>
      </c>
      <c r="M96" s="244"/>
      <c r="N96" s="228">
        <v>0</v>
      </c>
      <c r="O96" s="228">
        <v>0</v>
      </c>
      <c r="P96" s="228">
        <v>0</v>
      </c>
      <c r="Q96" s="244"/>
      <c r="R96" s="228">
        <v>0</v>
      </c>
      <c r="S96" s="228">
        <v>0</v>
      </c>
      <c r="T96" s="228">
        <v>0</v>
      </c>
      <c r="U96" s="244"/>
      <c r="V96" s="228">
        <v>0</v>
      </c>
      <c r="W96" s="228">
        <v>0</v>
      </c>
      <c r="X96" s="228">
        <v>0</v>
      </c>
      <c r="Y96" s="244"/>
      <c r="Z96" s="228">
        <v>0</v>
      </c>
      <c r="AA96" s="228">
        <v>0</v>
      </c>
      <c r="AB96" s="228">
        <v>0</v>
      </c>
    </row>
    <row r="97" spans="1:28" ht="15" customHeight="1" x14ac:dyDescent="0.25">
      <c r="A97" s="388" t="s">
        <v>238</v>
      </c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</row>
    <row r="98" spans="1:28" ht="15" customHeight="1" x14ac:dyDescent="0.25">
      <c r="A98" s="389" t="s">
        <v>224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</row>
  </sheetData>
  <mergeCells count="36">
    <mergeCell ref="A97:AB97"/>
    <mergeCell ref="A98:AB98"/>
    <mergeCell ref="R57:T57"/>
    <mergeCell ref="V57:X57"/>
    <mergeCell ref="Z57:AB57"/>
    <mergeCell ref="A57:A58"/>
    <mergeCell ref="B57:D57"/>
    <mergeCell ref="F57:H57"/>
    <mergeCell ref="J57:L57"/>
    <mergeCell ref="N57:P57"/>
    <mergeCell ref="A7:A8"/>
    <mergeCell ref="B7:D7"/>
    <mergeCell ref="F7:H7"/>
    <mergeCell ref="A60:AB60"/>
    <mergeCell ref="A79:AB79"/>
    <mergeCell ref="A55:AB55"/>
    <mergeCell ref="A51:AB51"/>
    <mergeCell ref="A52:AB52"/>
    <mergeCell ref="A53:AB53"/>
    <mergeCell ref="A54:AB54"/>
    <mergeCell ref="AE1:AF2"/>
    <mergeCell ref="AE51:AF52"/>
    <mergeCell ref="A29:AB29"/>
    <mergeCell ref="A47:AB47"/>
    <mergeCell ref="A48:AB48"/>
    <mergeCell ref="J7:L7"/>
    <mergeCell ref="A1:AB1"/>
    <mergeCell ref="A2:AB2"/>
    <mergeCell ref="A3:AB3"/>
    <mergeCell ref="A4:AB4"/>
    <mergeCell ref="A5:AB5"/>
    <mergeCell ref="N7:P7"/>
    <mergeCell ref="R7:T7"/>
    <mergeCell ref="V7:X7"/>
    <mergeCell ref="Z7:AB7"/>
    <mergeCell ref="A10:AB10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41"/>
  <sheetViews>
    <sheetView zoomScaleNormal="100" zoomScaleSheetLayoutView="100" workbookViewId="0">
      <selection activeCell="B14" sqref="B14"/>
    </sheetView>
  </sheetViews>
  <sheetFormatPr baseColWidth="10" defaultRowHeight="15" customHeight="1" x14ac:dyDescent="0.25"/>
  <cols>
    <col min="1" max="1" width="17.7109375" style="123" customWidth="1"/>
    <col min="2" max="4" width="7.7109375" style="123" customWidth="1"/>
    <col min="5" max="5" width="1.42578125" style="123" customWidth="1"/>
    <col min="6" max="8" width="7" style="123" customWidth="1"/>
    <col min="9" max="9" width="1.42578125" style="123" customWidth="1"/>
    <col min="10" max="12" width="7" style="123" customWidth="1"/>
    <col min="13" max="13" width="1.85546875" style="123" customWidth="1"/>
    <col min="14" max="16" width="7" style="123" customWidth="1"/>
    <col min="17" max="17" width="1.5703125" style="123" customWidth="1"/>
    <col min="18" max="20" width="7" style="123" customWidth="1"/>
    <col min="21" max="21" width="1.140625" style="123" customWidth="1"/>
    <col min="22" max="24" width="7" style="123" customWidth="1"/>
    <col min="25" max="25" width="1.42578125" style="123" customWidth="1"/>
    <col min="26" max="28" width="6.5703125" style="123" customWidth="1"/>
    <col min="29" max="30" width="6.5703125" style="107" customWidth="1"/>
    <col min="31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384" t="s">
        <v>463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D1" s="29"/>
      <c r="AE1" s="372" t="s">
        <v>317</v>
      </c>
      <c r="AF1" s="372"/>
    </row>
    <row r="2" spans="1:32" ht="15" customHeight="1" x14ac:dyDescent="0.2">
      <c r="A2" s="384" t="s">
        <v>140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D2" s="30"/>
      <c r="AE2" s="372"/>
      <c r="AF2" s="372"/>
    </row>
    <row r="3" spans="1:32" ht="15" customHeight="1" x14ac:dyDescent="0.2">
      <c r="A3" s="384" t="s">
        <v>236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D3" s="95"/>
      <c r="AE3" s="95"/>
      <c r="AF3" s="95"/>
    </row>
    <row r="4" spans="1:32" ht="15" customHeight="1" x14ac:dyDescent="0.25">
      <c r="A4" s="384" t="s">
        <v>246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</row>
    <row r="5" spans="1:32" ht="15" customHeight="1" x14ac:dyDescent="0.25">
      <c r="A5" s="384" t="s">
        <v>230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</row>
    <row r="6" spans="1:32" ht="15" customHeight="1" x14ac:dyDescent="0.25">
      <c r="A6" s="384" t="s">
        <v>481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91" t="s">
        <v>242</v>
      </c>
      <c r="B8" s="385" t="s">
        <v>243</v>
      </c>
      <c r="C8" s="385"/>
      <c r="D8" s="385"/>
      <c r="E8" s="108"/>
      <c r="F8" s="385" t="s">
        <v>116</v>
      </c>
      <c r="G8" s="385"/>
      <c r="H8" s="385"/>
      <c r="I8" s="108"/>
      <c r="J8" s="385" t="s">
        <v>117</v>
      </c>
      <c r="K8" s="385"/>
      <c r="L8" s="385"/>
      <c r="M8" s="108"/>
      <c r="N8" s="385" t="s">
        <v>118</v>
      </c>
      <c r="O8" s="385"/>
      <c r="P8" s="385"/>
      <c r="Q8" s="108"/>
      <c r="R8" s="385" t="s">
        <v>119</v>
      </c>
      <c r="S8" s="385"/>
      <c r="T8" s="385"/>
      <c r="U8" s="108"/>
      <c r="V8" s="385" t="s">
        <v>120</v>
      </c>
      <c r="W8" s="385"/>
      <c r="X8" s="385"/>
      <c r="Y8" s="108"/>
      <c r="Z8" s="385" t="s">
        <v>121</v>
      </c>
      <c r="AA8" s="385"/>
      <c r="AB8" s="385"/>
    </row>
    <row r="9" spans="1:32" ht="15" customHeight="1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SUM(B13:B39)</f>
        <v>234329</v>
      </c>
      <c r="C11" s="152">
        <f>SUM(C13:C39)</f>
        <v>118220</v>
      </c>
      <c r="D11" s="152">
        <f>SUM(D13:D39)</f>
        <v>116109</v>
      </c>
      <c r="E11" s="152"/>
      <c r="F11" s="152">
        <f>SUM(F13:F39)</f>
        <v>57285</v>
      </c>
      <c r="G11" s="152">
        <f>SUM(G13:G39)</f>
        <v>29639</v>
      </c>
      <c r="H11" s="152">
        <f>SUM(H13:H39)</f>
        <v>27646</v>
      </c>
      <c r="I11" s="152"/>
      <c r="J11" s="152">
        <f>SUM(J13:J39)</f>
        <v>51130</v>
      </c>
      <c r="K11" s="152">
        <f>SUM(K13:K39)</f>
        <v>25803</v>
      </c>
      <c r="L11" s="152">
        <f>SUM(L13:L39)</f>
        <v>25327</v>
      </c>
      <c r="M11" s="152"/>
      <c r="N11" s="152">
        <f>SUM(N13:N39)</f>
        <v>47858</v>
      </c>
      <c r="O11" s="152">
        <f>SUM(O13:O39)</f>
        <v>24036</v>
      </c>
      <c r="P11" s="152">
        <f>SUM(P13:P39)</f>
        <v>23822</v>
      </c>
      <c r="Q11" s="152"/>
      <c r="R11" s="152">
        <f>SUM(R13:R39)</f>
        <v>42996</v>
      </c>
      <c r="S11" s="152">
        <f>SUM(S13:S39)</f>
        <v>21569</v>
      </c>
      <c r="T11" s="152">
        <f>SUM(T13:T39)</f>
        <v>21427</v>
      </c>
      <c r="U11" s="152"/>
      <c r="V11" s="152">
        <f>SUM(V13:V39)</f>
        <v>34885</v>
      </c>
      <c r="W11" s="152">
        <f>SUM(W13:W39)</f>
        <v>17091</v>
      </c>
      <c r="X11" s="152">
        <f>SUM(X13:X39)</f>
        <v>17794</v>
      </c>
      <c r="Y11" s="152"/>
      <c r="Z11" s="152">
        <f>SUM(Z13:Z39)</f>
        <v>175</v>
      </c>
      <c r="AA11" s="152">
        <f>SUM(AA13:AA39)</f>
        <v>82</v>
      </c>
      <c r="AB11" s="152">
        <f>SUM(AB13:AB39)</f>
        <v>93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107" t="s">
        <v>79</v>
      </c>
      <c r="B13" s="261">
        <v>15986</v>
      </c>
      <c r="C13" s="261">
        <v>8187</v>
      </c>
      <c r="D13" s="261">
        <v>7799</v>
      </c>
      <c r="E13" s="261"/>
      <c r="F13" s="261">
        <v>3939</v>
      </c>
      <c r="G13" s="261">
        <v>2028</v>
      </c>
      <c r="H13" s="261">
        <v>1911</v>
      </c>
      <c r="I13" s="261"/>
      <c r="J13" s="261">
        <v>3353</v>
      </c>
      <c r="K13" s="261">
        <v>1689</v>
      </c>
      <c r="L13" s="261">
        <v>1664</v>
      </c>
      <c r="M13" s="261"/>
      <c r="N13" s="261">
        <v>3285</v>
      </c>
      <c r="O13" s="261">
        <v>1707</v>
      </c>
      <c r="P13" s="261">
        <v>1578</v>
      </c>
      <c r="Q13" s="261"/>
      <c r="R13" s="261">
        <v>3113</v>
      </c>
      <c r="S13" s="261">
        <v>1567</v>
      </c>
      <c r="T13" s="261">
        <v>1546</v>
      </c>
      <c r="U13" s="261"/>
      <c r="V13" s="261">
        <v>2296</v>
      </c>
      <c r="W13" s="261">
        <v>1196</v>
      </c>
      <c r="X13" s="261">
        <v>1100</v>
      </c>
      <c r="Y13" s="261"/>
      <c r="Z13" s="261">
        <v>0</v>
      </c>
      <c r="AA13" s="261">
        <v>0</v>
      </c>
      <c r="AB13" s="261">
        <v>0</v>
      </c>
    </row>
    <row r="14" spans="1:32" ht="15" customHeight="1" x14ac:dyDescent="0.2">
      <c r="A14" s="107" t="s">
        <v>80</v>
      </c>
      <c r="B14" s="261">
        <v>19231</v>
      </c>
      <c r="C14" s="261">
        <v>9856</v>
      </c>
      <c r="D14" s="261">
        <v>9375</v>
      </c>
      <c r="E14" s="261"/>
      <c r="F14" s="261">
        <v>4582</v>
      </c>
      <c r="G14" s="261">
        <v>2376</v>
      </c>
      <c r="H14" s="261">
        <v>2206</v>
      </c>
      <c r="I14" s="261"/>
      <c r="J14" s="261">
        <v>4096</v>
      </c>
      <c r="K14" s="261">
        <v>2103</v>
      </c>
      <c r="L14" s="261">
        <v>1993</v>
      </c>
      <c r="M14" s="261"/>
      <c r="N14" s="261">
        <v>3904</v>
      </c>
      <c r="O14" s="261">
        <v>1933</v>
      </c>
      <c r="P14" s="261">
        <v>1971</v>
      </c>
      <c r="Q14" s="261"/>
      <c r="R14" s="261">
        <v>3620</v>
      </c>
      <c r="S14" s="261">
        <v>1886</v>
      </c>
      <c r="T14" s="261">
        <v>1734</v>
      </c>
      <c r="U14" s="261"/>
      <c r="V14" s="261">
        <v>3029</v>
      </c>
      <c r="W14" s="261">
        <v>1558</v>
      </c>
      <c r="X14" s="261">
        <v>1471</v>
      </c>
      <c r="Y14" s="261"/>
      <c r="Z14" s="261">
        <v>0</v>
      </c>
      <c r="AA14" s="261">
        <v>0</v>
      </c>
      <c r="AB14" s="261">
        <v>0</v>
      </c>
    </row>
    <row r="15" spans="1:32" ht="15" customHeight="1" x14ac:dyDescent="0.2">
      <c r="A15" s="107" t="s">
        <v>81</v>
      </c>
      <c r="B15" s="261">
        <v>15854</v>
      </c>
      <c r="C15" s="261">
        <v>7862</v>
      </c>
      <c r="D15" s="261">
        <v>7992</v>
      </c>
      <c r="E15" s="261"/>
      <c r="F15" s="261">
        <v>4171</v>
      </c>
      <c r="G15" s="261">
        <v>2162</v>
      </c>
      <c r="H15" s="261">
        <v>2009</v>
      </c>
      <c r="I15" s="261"/>
      <c r="J15" s="261">
        <v>3571</v>
      </c>
      <c r="K15" s="261">
        <v>1746</v>
      </c>
      <c r="L15" s="261">
        <v>1825</v>
      </c>
      <c r="M15" s="261"/>
      <c r="N15" s="261">
        <v>3379</v>
      </c>
      <c r="O15" s="261">
        <v>1641</v>
      </c>
      <c r="P15" s="261">
        <v>1738</v>
      </c>
      <c r="Q15" s="261"/>
      <c r="R15" s="261">
        <v>2782</v>
      </c>
      <c r="S15" s="261">
        <v>1396</v>
      </c>
      <c r="T15" s="261">
        <v>1386</v>
      </c>
      <c r="U15" s="261"/>
      <c r="V15" s="261">
        <v>1896</v>
      </c>
      <c r="W15" s="261">
        <v>883</v>
      </c>
      <c r="X15" s="261">
        <v>1013</v>
      </c>
      <c r="Y15" s="261"/>
      <c r="Z15" s="261">
        <v>55</v>
      </c>
      <c r="AA15" s="261">
        <v>34</v>
      </c>
      <c r="AB15" s="261">
        <v>21</v>
      </c>
    </row>
    <row r="16" spans="1:32" ht="15" customHeight="1" x14ac:dyDescent="0.2">
      <c r="A16" s="107" t="s">
        <v>82</v>
      </c>
      <c r="B16" s="261">
        <v>12662</v>
      </c>
      <c r="C16" s="261">
        <v>6401</v>
      </c>
      <c r="D16" s="261">
        <v>6261</v>
      </c>
      <c r="E16" s="261"/>
      <c r="F16" s="261">
        <v>3386</v>
      </c>
      <c r="G16" s="261">
        <v>1751</v>
      </c>
      <c r="H16" s="261">
        <v>1635</v>
      </c>
      <c r="I16" s="261"/>
      <c r="J16" s="261">
        <v>2765</v>
      </c>
      <c r="K16" s="261">
        <v>1405</v>
      </c>
      <c r="L16" s="261">
        <v>1360</v>
      </c>
      <c r="M16" s="261"/>
      <c r="N16" s="261">
        <v>2787</v>
      </c>
      <c r="O16" s="261">
        <v>1411</v>
      </c>
      <c r="P16" s="261">
        <v>1376</v>
      </c>
      <c r="Q16" s="261"/>
      <c r="R16" s="261">
        <v>2059</v>
      </c>
      <c r="S16" s="261">
        <v>1019</v>
      </c>
      <c r="T16" s="261">
        <v>1040</v>
      </c>
      <c r="U16" s="261"/>
      <c r="V16" s="261">
        <v>1665</v>
      </c>
      <c r="W16" s="261">
        <v>815</v>
      </c>
      <c r="X16" s="261">
        <v>850</v>
      </c>
      <c r="Y16" s="261"/>
      <c r="Z16" s="261">
        <v>0</v>
      </c>
      <c r="AA16" s="261">
        <v>0</v>
      </c>
      <c r="AB16" s="261">
        <v>0</v>
      </c>
    </row>
    <row r="17" spans="1:28" ht="15" customHeight="1" x14ac:dyDescent="0.2">
      <c r="A17" s="107" t="s">
        <v>83</v>
      </c>
      <c r="B17" s="261">
        <v>2934</v>
      </c>
      <c r="C17" s="261">
        <v>1521</v>
      </c>
      <c r="D17" s="261">
        <v>1413</v>
      </c>
      <c r="E17" s="261"/>
      <c r="F17" s="261">
        <v>626</v>
      </c>
      <c r="G17" s="261">
        <v>324</v>
      </c>
      <c r="H17" s="261">
        <v>302</v>
      </c>
      <c r="I17" s="261"/>
      <c r="J17" s="261">
        <v>643</v>
      </c>
      <c r="K17" s="261">
        <v>325</v>
      </c>
      <c r="L17" s="261">
        <v>318</v>
      </c>
      <c r="M17" s="261"/>
      <c r="N17" s="261">
        <v>624</v>
      </c>
      <c r="O17" s="261">
        <v>332</v>
      </c>
      <c r="P17" s="261">
        <v>292</v>
      </c>
      <c r="Q17" s="261"/>
      <c r="R17" s="261">
        <v>502</v>
      </c>
      <c r="S17" s="261">
        <v>265</v>
      </c>
      <c r="T17" s="261">
        <v>237</v>
      </c>
      <c r="U17" s="261"/>
      <c r="V17" s="261">
        <v>539</v>
      </c>
      <c r="W17" s="261">
        <v>275</v>
      </c>
      <c r="X17" s="261">
        <v>264</v>
      </c>
      <c r="Y17" s="261"/>
      <c r="Z17" s="261">
        <v>0</v>
      </c>
      <c r="AA17" s="261">
        <v>0</v>
      </c>
      <c r="AB17" s="261">
        <v>0</v>
      </c>
    </row>
    <row r="18" spans="1:28" ht="15" customHeight="1" x14ac:dyDescent="0.2">
      <c r="A18" s="107" t="s">
        <v>84</v>
      </c>
      <c r="B18" s="261">
        <v>7641</v>
      </c>
      <c r="C18" s="261">
        <v>3910</v>
      </c>
      <c r="D18" s="261">
        <v>3731</v>
      </c>
      <c r="E18" s="261"/>
      <c r="F18" s="261">
        <v>1764</v>
      </c>
      <c r="G18" s="261">
        <v>926</v>
      </c>
      <c r="H18" s="261">
        <v>838</v>
      </c>
      <c r="I18" s="261"/>
      <c r="J18" s="261">
        <v>1679</v>
      </c>
      <c r="K18" s="261">
        <v>829</v>
      </c>
      <c r="L18" s="261">
        <v>850</v>
      </c>
      <c r="M18" s="261"/>
      <c r="N18" s="261">
        <v>1478</v>
      </c>
      <c r="O18" s="261">
        <v>756</v>
      </c>
      <c r="P18" s="261">
        <v>722</v>
      </c>
      <c r="Q18" s="261"/>
      <c r="R18" s="261">
        <v>1498</v>
      </c>
      <c r="S18" s="261">
        <v>793</v>
      </c>
      <c r="T18" s="261">
        <v>705</v>
      </c>
      <c r="U18" s="261"/>
      <c r="V18" s="261">
        <v>1222</v>
      </c>
      <c r="W18" s="261">
        <v>606</v>
      </c>
      <c r="X18" s="261">
        <v>616</v>
      </c>
      <c r="Y18" s="261"/>
      <c r="Z18" s="261">
        <v>0</v>
      </c>
      <c r="AA18" s="261">
        <v>0</v>
      </c>
      <c r="AB18" s="261">
        <v>0</v>
      </c>
    </row>
    <row r="19" spans="1:28" ht="15" customHeight="1" x14ac:dyDescent="0.2">
      <c r="A19" s="107" t="s">
        <v>85</v>
      </c>
      <c r="B19" s="261">
        <v>1492</v>
      </c>
      <c r="C19" s="261">
        <v>742</v>
      </c>
      <c r="D19" s="261">
        <v>750</v>
      </c>
      <c r="E19" s="261"/>
      <c r="F19" s="261">
        <v>296</v>
      </c>
      <c r="G19" s="261">
        <v>176</v>
      </c>
      <c r="H19" s="261">
        <v>120</v>
      </c>
      <c r="I19" s="261"/>
      <c r="J19" s="261">
        <v>314</v>
      </c>
      <c r="K19" s="261">
        <v>150</v>
      </c>
      <c r="L19" s="261">
        <v>164</v>
      </c>
      <c r="M19" s="261"/>
      <c r="N19" s="261">
        <v>314</v>
      </c>
      <c r="O19" s="261">
        <v>149</v>
      </c>
      <c r="P19" s="261">
        <v>165</v>
      </c>
      <c r="Q19" s="261"/>
      <c r="R19" s="261">
        <v>319</v>
      </c>
      <c r="S19" s="261">
        <v>144</v>
      </c>
      <c r="T19" s="261">
        <v>175</v>
      </c>
      <c r="U19" s="261"/>
      <c r="V19" s="261">
        <v>249</v>
      </c>
      <c r="W19" s="261">
        <v>123</v>
      </c>
      <c r="X19" s="261">
        <v>126</v>
      </c>
      <c r="Y19" s="261"/>
      <c r="Z19" s="261">
        <v>0</v>
      </c>
      <c r="AA19" s="261">
        <v>0</v>
      </c>
      <c r="AB19" s="261">
        <v>0</v>
      </c>
    </row>
    <row r="20" spans="1:28" ht="15" customHeight="1" x14ac:dyDescent="0.2">
      <c r="A20" s="107" t="s">
        <v>86</v>
      </c>
      <c r="B20" s="261">
        <v>22620</v>
      </c>
      <c r="C20" s="261">
        <v>11458</v>
      </c>
      <c r="D20" s="261">
        <v>11162</v>
      </c>
      <c r="E20" s="261"/>
      <c r="F20" s="261">
        <v>5543</v>
      </c>
      <c r="G20" s="261">
        <v>2858</v>
      </c>
      <c r="H20" s="261">
        <v>2685</v>
      </c>
      <c r="I20" s="261"/>
      <c r="J20" s="261">
        <v>5028</v>
      </c>
      <c r="K20" s="261">
        <v>2576</v>
      </c>
      <c r="L20" s="261">
        <v>2452</v>
      </c>
      <c r="M20" s="261"/>
      <c r="N20" s="261">
        <v>4582</v>
      </c>
      <c r="O20" s="261">
        <v>2330</v>
      </c>
      <c r="P20" s="261">
        <v>2252</v>
      </c>
      <c r="Q20" s="261"/>
      <c r="R20" s="261">
        <v>4106</v>
      </c>
      <c r="S20" s="261">
        <v>2025</v>
      </c>
      <c r="T20" s="261">
        <v>2081</v>
      </c>
      <c r="U20" s="261"/>
      <c r="V20" s="261">
        <v>3315</v>
      </c>
      <c r="W20" s="261">
        <v>1648</v>
      </c>
      <c r="X20" s="261">
        <v>1667</v>
      </c>
      <c r="Y20" s="261"/>
      <c r="Z20" s="261">
        <v>46</v>
      </c>
      <c r="AA20" s="261">
        <v>21</v>
      </c>
      <c r="AB20" s="261">
        <v>25</v>
      </c>
    </row>
    <row r="21" spans="1:28" ht="15" customHeight="1" x14ac:dyDescent="0.2">
      <c r="A21" s="107" t="s">
        <v>87</v>
      </c>
      <c r="B21" s="261">
        <v>9904</v>
      </c>
      <c r="C21" s="261">
        <v>4989</v>
      </c>
      <c r="D21" s="261">
        <v>4915</v>
      </c>
      <c r="E21" s="261"/>
      <c r="F21" s="261">
        <v>2252</v>
      </c>
      <c r="G21" s="261">
        <v>1185</v>
      </c>
      <c r="H21" s="261">
        <v>1067</v>
      </c>
      <c r="I21" s="261"/>
      <c r="J21" s="261">
        <v>2109</v>
      </c>
      <c r="K21" s="261">
        <v>1060</v>
      </c>
      <c r="L21" s="261">
        <v>1049</v>
      </c>
      <c r="M21" s="261"/>
      <c r="N21" s="261">
        <v>1918</v>
      </c>
      <c r="O21" s="261">
        <v>958</v>
      </c>
      <c r="P21" s="261">
        <v>960</v>
      </c>
      <c r="Q21" s="261"/>
      <c r="R21" s="261">
        <v>1880</v>
      </c>
      <c r="S21" s="261">
        <v>917</v>
      </c>
      <c r="T21" s="261">
        <v>963</v>
      </c>
      <c r="U21" s="261"/>
      <c r="V21" s="261">
        <v>1745</v>
      </c>
      <c r="W21" s="261">
        <v>869</v>
      </c>
      <c r="X21" s="261">
        <v>876</v>
      </c>
      <c r="Y21" s="261"/>
      <c r="Z21" s="261">
        <v>0</v>
      </c>
      <c r="AA21" s="261">
        <v>0</v>
      </c>
      <c r="AB21" s="261">
        <v>0</v>
      </c>
    </row>
    <row r="22" spans="1:28" ht="15" customHeight="1" x14ac:dyDescent="0.2">
      <c r="A22" s="107" t="s">
        <v>88</v>
      </c>
      <c r="B22" s="261">
        <v>10145</v>
      </c>
      <c r="C22" s="261">
        <v>5105</v>
      </c>
      <c r="D22" s="261">
        <v>5040</v>
      </c>
      <c r="E22" s="261"/>
      <c r="F22" s="261">
        <v>2504</v>
      </c>
      <c r="G22" s="261">
        <v>1298</v>
      </c>
      <c r="H22" s="261">
        <v>1206</v>
      </c>
      <c r="I22" s="261"/>
      <c r="J22" s="261">
        <v>2180</v>
      </c>
      <c r="K22" s="261">
        <v>1084</v>
      </c>
      <c r="L22" s="261">
        <v>1096</v>
      </c>
      <c r="M22" s="261"/>
      <c r="N22" s="261">
        <v>2079</v>
      </c>
      <c r="O22" s="261">
        <v>1038</v>
      </c>
      <c r="P22" s="261">
        <v>1041</v>
      </c>
      <c r="Q22" s="261"/>
      <c r="R22" s="261">
        <v>1814</v>
      </c>
      <c r="S22" s="261">
        <v>923</v>
      </c>
      <c r="T22" s="261">
        <v>891</v>
      </c>
      <c r="U22" s="261"/>
      <c r="V22" s="261">
        <v>1568</v>
      </c>
      <c r="W22" s="261">
        <v>762</v>
      </c>
      <c r="X22" s="261">
        <v>806</v>
      </c>
      <c r="Y22" s="261"/>
      <c r="Z22" s="261">
        <v>0</v>
      </c>
      <c r="AA22" s="261">
        <v>0</v>
      </c>
      <c r="AB22" s="261">
        <v>0</v>
      </c>
    </row>
    <row r="23" spans="1:28" ht="15" customHeight="1" x14ac:dyDescent="0.2">
      <c r="A23" s="107" t="s">
        <v>89</v>
      </c>
      <c r="B23" s="261">
        <v>3687</v>
      </c>
      <c r="C23" s="261">
        <v>1847</v>
      </c>
      <c r="D23" s="261">
        <v>1840</v>
      </c>
      <c r="E23" s="261"/>
      <c r="F23" s="261">
        <v>895</v>
      </c>
      <c r="G23" s="261">
        <v>458</v>
      </c>
      <c r="H23" s="261">
        <v>437</v>
      </c>
      <c r="I23" s="261"/>
      <c r="J23" s="261">
        <v>809</v>
      </c>
      <c r="K23" s="261">
        <v>397</v>
      </c>
      <c r="L23" s="261">
        <v>412</v>
      </c>
      <c r="M23" s="261"/>
      <c r="N23" s="261">
        <v>717</v>
      </c>
      <c r="O23" s="261">
        <v>369</v>
      </c>
      <c r="P23" s="261">
        <v>348</v>
      </c>
      <c r="Q23" s="261"/>
      <c r="R23" s="261">
        <v>736</v>
      </c>
      <c r="S23" s="261">
        <v>368</v>
      </c>
      <c r="T23" s="261">
        <v>368</v>
      </c>
      <c r="U23" s="261"/>
      <c r="V23" s="261">
        <v>530</v>
      </c>
      <c r="W23" s="261">
        <v>255</v>
      </c>
      <c r="X23" s="261">
        <v>275</v>
      </c>
      <c r="Y23" s="261"/>
      <c r="Z23" s="261">
        <v>0</v>
      </c>
      <c r="AA23" s="261">
        <v>0</v>
      </c>
      <c r="AB23" s="261">
        <v>0</v>
      </c>
    </row>
    <row r="24" spans="1:28" ht="15" customHeight="1" x14ac:dyDescent="0.2">
      <c r="A24" s="153" t="s">
        <v>90</v>
      </c>
      <c r="B24" s="261">
        <v>20916</v>
      </c>
      <c r="C24" s="261">
        <v>10576</v>
      </c>
      <c r="D24" s="261">
        <v>10340</v>
      </c>
      <c r="E24" s="261"/>
      <c r="F24" s="261">
        <v>5211</v>
      </c>
      <c r="G24" s="261">
        <v>2710</v>
      </c>
      <c r="H24" s="261">
        <v>2501</v>
      </c>
      <c r="I24" s="261"/>
      <c r="J24" s="261">
        <v>4557</v>
      </c>
      <c r="K24" s="261">
        <v>2309</v>
      </c>
      <c r="L24" s="261">
        <v>2248</v>
      </c>
      <c r="M24" s="261"/>
      <c r="N24" s="261">
        <v>4358</v>
      </c>
      <c r="O24" s="261">
        <v>2235</v>
      </c>
      <c r="P24" s="261">
        <v>2123</v>
      </c>
      <c r="Q24" s="261"/>
      <c r="R24" s="261">
        <v>3782</v>
      </c>
      <c r="S24" s="261">
        <v>1852</v>
      </c>
      <c r="T24" s="261">
        <v>1930</v>
      </c>
      <c r="U24" s="261"/>
      <c r="V24" s="261">
        <v>3008</v>
      </c>
      <c r="W24" s="261">
        <v>1470</v>
      </c>
      <c r="X24" s="261">
        <v>1538</v>
      </c>
      <c r="Y24" s="261"/>
      <c r="Z24" s="261">
        <v>0</v>
      </c>
      <c r="AA24" s="261">
        <v>0</v>
      </c>
      <c r="AB24" s="261">
        <v>0</v>
      </c>
    </row>
    <row r="25" spans="1:28" ht="15" customHeight="1" x14ac:dyDescent="0.2">
      <c r="A25" s="107" t="s">
        <v>91</v>
      </c>
      <c r="B25" s="261">
        <v>5754</v>
      </c>
      <c r="C25" s="261">
        <v>2905</v>
      </c>
      <c r="D25" s="261">
        <v>2849</v>
      </c>
      <c r="E25" s="261"/>
      <c r="F25" s="261">
        <v>1393</v>
      </c>
      <c r="G25" s="261">
        <v>678</v>
      </c>
      <c r="H25" s="261">
        <v>715</v>
      </c>
      <c r="I25" s="261"/>
      <c r="J25" s="261">
        <v>1213</v>
      </c>
      <c r="K25" s="261">
        <v>633</v>
      </c>
      <c r="L25" s="261">
        <v>580</v>
      </c>
      <c r="M25" s="261"/>
      <c r="N25" s="261">
        <v>1157</v>
      </c>
      <c r="O25" s="261">
        <v>595</v>
      </c>
      <c r="P25" s="261">
        <v>562</v>
      </c>
      <c r="Q25" s="261"/>
      <c r="R25" s="261">
        <v>1102</v>
      </c>
      <c r="S25" s="261">
        <v>560</v>
      </c>
      <c r="T25" s="261">
        <v>542</v>
      </c>
      <c r="U25" s="261"/>
      <c r="V25" s="261">
        <v>866</v>
      </c>
      <c r="W25" s="261">
        <v>433</v>
      </c>
      <c r="X25" s="261">
        <v>433</v>
      </c>
      <c r="Y25" s="261"/>
      <c r="Z25" s="261">
        <v>23</v>
      </c>
      <c r="AA25" s="261">
        <v>6</v>
      </c>
      <c r="AB25" s="261">
        <v>17</v>
      </c>
    </row>
    <row r="26" spans="1:28" ht="15" customHeight="1" x14ac:dyDescent="0.2">
      <c r="A26" s="107" t="s">
        <v>92</v>
      </c>
      <c r="B26" s="261">
        <v>23155</v>
      </c>
      <c r="C26" s="261">
        <v>11682</v>
      </c>
      <c r="D26" s="261">
        <v>11473</v>
      </c>
      <c r="E26" s="261"/>
      <c r="F26" s="261">
        <v>5452</v>
      </c>
      <c r="G26" s="261">
        <v>2812</v>
      </c>
      <c r="H26" s="261">
        <v>2640</v>
      </c>
      <c r="I26" s="261"/>
      <c r="J26" s="261">
        <v>5230</v>
      </c>
      <c r="K26" s="261">
        <v>2688</v>
      </c>
      <c r="L26" s="261">
        <v>2542</v>
      </c>
      <c r="M26" s="261"/>
      <c r="N26" s="261">
        <v>5003</v>
      </c>
      <c r="O26" s="261">
        <v>2508</v>
      </c>
      <c r="P26" s="261">
        <v>2495</v>
      </c>
      <c r="Q26" s="261"/>
      <c r="R26" s="261">
        <v>3996</v>
      </c>
      <c r="S26" s="261">
        <v>2009</v>
      </c>
      <c r="T26" s="261">
        <v>1987</v>
      </c>
      <c r="U26" s="261"/>
      <c r="V26" s="261">
        <v>3451</v>
      </c>
      <c r="W26" s="261">
        <v>1654</v>
      </c>
      <c r="X26" s="261">
        <v>1797</v>
      </c>
      <c r="Y26" s="261"/>
      <c r="Z26" s="261">
        <v>23</v>
      </c>
      <c r="AA26" s="261">
        <v>11</v>
      </c>
      <c r="AB26" s="261">
        <v>12</v>
      </c>
    </row>
    <row r="27" spans="1:28" ht="15" customHeight="1" x14ac:dyDescent="0.2">
      <c r="A27" s="107" t="s">
        <v>93</v>
      </c>
      <c r="B27" s="261">
        <v>3898</v>
      </c>
      <c r="C27" s="261">
        <v>1903</v>
      </c>
      <c r="D27" s="261">
        <v>1995</v>
      </c>
      <c r="E27" s="261"/>
      <c r="F27" s="261">
        <v>1030</v>
      </c>
      <c r="G27" s="261">
        <v>509</v>
      </c>
      <c r="H27" s="261">
        <v>521</v>
      </c>
      <c r="I27" s="261"/>
      <c r="J27" s="261">
        <v>856</v>
      </c>
      <c r="K27" s="261">
        <v>418</v>
      </c>
      <c r="L27" s="261">
        <v>438</v>
      </c>
      <c r="M27" s="261"/>
      <c r="N27" s="261">
        <v>795</v>
      </c>
      <c r="O27" s="261">
        <v>379</v>
      </c>
      <c r="P27" s="261">
        <v>416</v>
      </c>
      <c r="Q27" s="261"/>
      <c r="R27" s="261">
        <v>687</v>
      </c>
      <c r="S27" s="261">
        <v>341</v>
      </c>
      <c r="T27" s="261">
        <v>346</v>
      </c>
      <c r="U27" s="261"/>
      <c r="V27" s="261">
        <v>530</v>
      </c>
      <c r="W27" s="261">
        <v>256</v>
      </c>
      <c r="X27" s="261">
        <v>274</v>
      </c>
      <c r="Y27" s="261"/>
      <c r="Z27" s="261">
        <v>0</v>
      </c>
      <c r="AA27" s="261">
        <v>0</v>
      </c>
      <c r="AB27" s="261">
        <v>0</v>
      </c>
    </row>
    <row r="28" spans="1:28" ht="15" customHeight="1" x14ac:dyDescent="0.2">
      <c r="A28" s="107" t="s">
        <v>94</v>
      </c>
      <c r="B28" s="261">
        <v>7040</v>
      </c>
      <c r="C28" s="261">
        <v>3492</v>
      </c>
      <c r="D28" s="261">
        <v>3548</v>
      </c>
      <c r="E28" s="261"/>
      <c r="F28" s="261">
        <v>1858</v>
      </c>
      <c r="G28" s="261">
        <v>947</v>
      </c>
      <c r="H28" s="261">
        <v>911</v>
      </c>
      <c r="I28" s="261"/>
      <c r="J28" s="261">
        <v>1484</v>
      </c>
      <c r="K28" s="261">
        <v>743</v>
      </c>
      <c r="L28" s="261">
        <v>741</v>
      </c>
      <c r="M28" s="261"/>
      <c r="N28" s="261">
        <v>1320</v>
      </c>
      <c r="O28" s="261">
        <v>646</v>
      </c>
      <c r="P28" s="261">
        <v>674</v>
      </c>
      <c r="Q28" s="261"/>
      <c r="R28" s="261">
        <v>1315</v>
      </c>
      <c r="S28" s="261">
        <v>660</v>
      </c>
      <c r="T28" s="261">
        <v>655</v>
      </c>
      <c r="U28" s="261"/>
      <c r="V28" s="261">
        <v>1043</v>
      </c>
      <c r="W28" s="261">
        <v>489</v>
      </c>
      <c r="X28" s="261">
        <v>554</v>
      </c>
      <c r="Y28" s="261"/>
      <c r="Z28" s="261">
        <v>20</v>
      </c>
      <c r="AA28" s="261">
        <v>7</v>
      </c>
      <c r="AB28" s="261">
        <v>13</v>
      </c>
    </row>
    <row r="29" spans="1:28" ht="15" customHeight="1" x14ac:dyDescent="0.2">
      <c r="A29" s="107" t="s">
        <v>95</v>
      </c>
      <c r="B29" s="261">
        <v>2764</v>
      </c>
      <c r="C29" s="261">
        <v>1358</v>
      </c>
      <c r="D29" s="261">
        <v>1406</v>
      </c>
      <c r="E29" s="261"/>
      <c r="F29" s="261">
        <v>613</v>
      </c>
      <c r="G29" s="261">
        <v>316</v>
      </c>
      <c r="H29" s="261">
        <v>297</v>
      </c>
      <c r="I29" s="261"/>
      <c r="J29" s="261">
        <v>595</v>
      </c>
      <c r="K29" s="261">
        <v>287</v>
      </c>
      <c r="L29" s="261">
        <v>308</v>
      </c>
      <c r="M29" s="261"/>
      <c r="N29" s="261">
        <v>506</v>
      </c>
      <c r="O29" s="261">
        <v>259</v>
      </c>
      <c r="P29" s="261">
        <v>247</v>
      </c>
      <c r="Q29" s="261"/>
      <c r="R29" s="261">
        <v>527</v>
      </c>
      <c r="S29" s="261">
        <v>254</v>
      </c>
      <c r="T29" s="261">
        <v>273</v>
      </c>
      <c r="U29" s="261"/>
      <c r="V29" s="261">
        <v>523</v>
      </c>
      <c r="W29" s="261">
        <v>242</v>
      </c>
      <c r="X29" s="261">
        <v>281</v>
      </c>
      <c r="Y29" s="261"/>
      <c r="Z29" s="261">
        <v>0</v>
      </c>
      <c r="AA29" s="261">
        <v>0</v>
      </c>
      <c r="AB29" s="261">
        <v>0</v>
      </c>
    </row>
    <row r="30" spans="1:28" ht="15" customHeight="1" x14ac:dyDescent="0.2">
      <c r="A30" s="107" t="s">
        <v>96</v>
      </c>
      <c r="B30" s="261">
        <v>4392</v>
      </c>
      <c r="C30" s="261">
        <v>2210</v>
      </c>
      <c r="D30" s="261">
        <v>2182</v>
      </c>
      <c r="E30" s="261"/>
      <c r="F30" s="261">
        <v>951</v>
      </c>
      <c r="G30" s="261">
        <v>475</v>
      </c>
      <c r="H30" s="261">
        <v>476</v>
      </c>
      <c r="I30" s="261"/>
      <c r="J30" s="261">
        <v>951</v>
      </c>
      <c r="K30" s="261">
        <v>491</v>
      </c>
      <c r="L30" s="261">
        <v>460</v>
      </c>
      <c r="M30" s="261"/>
      <c r="N30" s="261">
        <v>854</v>
      </c>
      <c r="O30" s="261">
        <v>411</v>
      </c>
      <c r="P30" s="261">
        <v>443</v>
      </c>
      <c r="Q30" s="261"/>
      <c r="R30" s="261">
        <v>865</v>
      </c>
      <c r="S30" s="261">
        <v>453</v>
      </c>
      <c r="T30" s="261">
        <v>412</v>
      </c>
      <c r="U30" s="261"/>
      <c r="V30" s="261">
        <v>763</v>
      </c>
      <c r="W30" s="261">
        <v>377</v>
      </c>
      <c r="X30" s="261">
        <v>386</v>
      </c>
      <c r="Y30" s="261"/>
      <c r="Z30" s="261">
        <v>8</v>
      </c>
      <c r="AA30" s="261">
        <v>3</v>
      </c>
      <c r="AB30" s="261">
        <v>5</v>
      </c>
    </row>
    <row r="31" spans="1:28" ht="15" customHeight="1" x14ac:dyDescent="0.2">
      <c r="A31" s="107" t="s">
        <v>97</v>
      </c>
      <c r="B31" s="261">
        <v>3044</v>
      </c>
      <c r="C31" s="261">
        <v>1539</v>
      </c>
      <c r="D31" s="261">
        <v>1505</v>
      </c>
      <c r="E31" s="261"/>
      <c r="F31" s="261">
        <v>767</v>
      </c>
      <c r="G31" s="261">
        <v>398</v>
      </c>
      <c r="H31" s="261">
        <v>369</v>
      </c>
      <c r="I31" s="261"/>
      <c r="J31" s="261">
        <v>675</v>
      </c>
      <c r="K31" s="261">
        <v>346</v>
      </c>
      <c r="L31" s="261">
        <v>329</v>
      </c>
      <c r="M31" s="261"/>
      <c r="N31" s="261">
        <v>595</v>
      </c>
      <c r="O31" s="261">
        <v>305</v>
      </c>
      <c r="P31" s="261">
        <v>290</v>
      </c>
      <c r="Q31" s="261"/>
      <c r="R31" s="261">
        <v>541</v>
      </c>
      <c r="S31" s="261">
        <v>277</v>
      </c>
      <c r="T31" s="261">
        <v>264</v>
      </c>
      <c r="U31" s="261"/>
      <c r="V31" s="261">
        <v>466</v>
      </c>
      <c r="W31" s="261">
        <v>213</v>
      </c>
      <c r="X31" s="261">
        <v>253</v>
      </c>
      <c r="Y31" s="261"/>
      <c r="Z31" s="261">
        <v>0</v>
      </c>
      <c r="AA31" s="261">
        <v>0</v>
      </c>
      <c r="AB31" s="261">
        <v>0</v>
      </c>
    </row>
    <row r="32" spans="1:28" ht="15" customHeight="1" x14ac:dyDescent="0.2">
      <c r="A32" s="107" t="s">
        <v>98</v>
      </c>
      <c r="B32" s="261">
        <v>8406</v>
      </c>
      <c r="C32" s="261">
        <v>4315</v>
      </c>
      <c r="D32" s="261">
        <v>4091</v>
      </c>
      <c r="E32" s="261"/>
      <c r="F32" s="261">
        <v>1953</v>
      </c>
      <c r="G32" s="261">
        <v>1054</v>
      </c>
      <c r="H32" s="261">
        <v>899</v>
      </c>
      <c r="I32" s="261"/>
      <c r="J32" s="261">
        <v>1745</v>
      </c>
      <c r="K32" s="261">
        <v>887</v>
      </c>
      <c r="L32" s="261">
        <v>858</v>
      </c>
      <c r="M32" s="261"/>
      <c r="N32" s="261">
        <v>1665</v>
      </c>
      <c r="O32" s="261">
        <v>835</v>
      </c>
      <c r="P32" s="261">
        <v>830</v>
      </c>
      <c r="Q32" s="261"/>
      <c r="R32" s="261">
        <v>1714</v>
      </c>
      <c r="S32" s="261">
        <v>891</v>
      </c>
      <c r="T32" s="261">
        <v>823</v>
      </c>
      <c r="U32" s="261"/>
      <c r="V32" s="261">
        <v>1329</v>
      </c>
      <c r="W32" s="261">
        <v>648</v>
      </c>
      <c r="X32" s="261">
        <v>681</v>
      </c>
      <c r="Y32" s="261"/>
      <c r="Z32" s="261">
        <v>0</v>
      </c>
      <c r="AA32" s="261">
        <v>0</v>
      </c>
      <c r="AB32" s="261">
        <v>0</v>
      </c>
    </row>
    <row r="33" spans="1:28" ht="15" customHeight="1" x14ac:dyDescent="0.2">
      <c r="A33" s="107" t="s">
        <v>99</v>
      </c>
      <c r="B33" s="261">
        <v>5319</v>
      </c>
      <c r="C33" s="261">
        <v>2602</v>
      </c>
      <c r="D33" s="261">
        <v>2717</v>
      </c>
      <c r="E33" s="261"/>
      <c r="F33" s="261">
        <v>1181</v>
      </c>
      <c r="G33" s="261">
        <v>613</v>
      </c>
      <c r="H33" s="261">
        <v>568</v>
      </c>
      <c r="I33" s="261"/>
      <c r="J33" s="261">
        <v>1195</v>
      </c>
      <c r="K33" s="261">
        <v>546</v>
      </c>
      <c r="L33" s="261">
        <v>649</v>
      </c>
      <c r="M33" s="261"/>
      <c r="N33" s="261">
        <v>1050</v>
      </c>
      <c r="O33" s="261">
        <v>524</v>
      </c>
      <c r="P33" s="261">
        <v>526</v>
      </c>
      <c r="Q33" s="261"/>
      <c r="R33" s="261">
        <v>1038</v>
      </c>
      <c r="S33" s="261">
        <v>507</v>
      </c>
      <c r="T33" s="261">
        <v>531</v>
      </c>
      <c r="U33" s="261"/>
      <c r="V33" s="261">
        <v>855</v>
      </c>
      <c r="W33" s="261">
        <v>412</v>
      </c>
      <c r="X33" s="261">
        <v>443</v>
      </c>
      <c r="Y33" s="261"/>
      <c r="Z33" s="261">
        <v>0</v>
      </c>
      <c r="AA33" s="261">
        <v>0</v>
      </c>
      <c r="AB33" s="261">
        <v>0</v>
      </c>
    </row>
    <row r="34" spans="1:28" ht="15" customHeight="1" x14ac:dyDescent="0.2">
      <c r="A34" s="107" t="s">
        <v>100</v>
      </c>
      <c r="B34" s="261">
        <v>1371</v>
      </c>
      <c r="C34" s="261">
        <v>662</v>
      </c>
      <c r="D34" s="261">
        <v>709</v>
      </c>
      <c r="E34" s="261"/>
      <c r="F34" s="261">
        <v>348</v>
      </c>
      <c r="G34" s="261">
        <v>187</v>
      </c>
      <c r="H34" s="261">
        <v>161</v>
      </c>
      <c r="I34" s="261"/>
      <c r="J34" s="261">
        <v>302</v>
      </c>
      <c r="K34" s="261">
        <v>153</v>
      </c>
      <c r="L34" s="261">
        <v>149</v>
      </c>
      <c r="M34" s="261"/>
      <c r="N34" s="261">
        <v>268</v>
      </c>
      <c r="O34" s="261">
        <v>133</v>
      </c>
      <c r="P34" s="261">
        <v>135</v>
      </c>
      <c r="Q34" s="261"/>
      <c r="R34" s="261">
        <v>246</v>
      </c>
      <c r="S34" s="261">
        <v>109</v>
      </c>
      <c r="T34" s="261">
        <v>137</v>
      </c>
      <c r="U34" s="261"/>
      <c r="V34" s="261">
        <v>207</v>
      </c>
      <c r="W34" s="261">
        <v>80</v>
      </c>
      <c r="X34" s="261">
        <v>127</v>
      </c>
      <c r="Y34" s="261"/>
      <c r="Z34" s="261">
        <v>0</v>
      </c>
      <c r="AA34" s="261">
        <v>0</v>
      </c>
      <c r="AB34" s="261">
        <v>0</v>
      </c>
    </row>
    <row r="35" spans="1:28" ht="15" customHeight="1" x14ac:dyDescent="0.2">
      <c r="A35" s="107" t="s">
        <v>101</v>
      </c>
      <c r="B35" s="261">
        <v>4295</v>
      </c>
      <c r="C35" s="261">
        <v>2188</v>
      </c>
      <c r="D35" s="261">
        <v>2107</v>
      </c>
      <c r="E35" s="261"/>
      <c r="F35" s="261">
        <v>1030</v>
      </c>
      <c r="G35" s="261">
        <v>541</v>
      </c>
      <c r="H35" s="261">
        <v>489</v>
      </c>
      <c r="I35" s="261"/>
      <c r="J35" s="261">
        <v>999</v>
      </c>
      <c r="K35" s="261">
        <v>527</v>
      </c>
      <c r="L35" s="261">
        <v>472</v>
      </c>
      <c r="M35" s="261"/>
      <c r="N35" s="261">
        <v>903</v>
      </c>
      <c r="O35" s="261">
        <v>454</v>
      </c>
      <c r="P35" s="261">
        <v>449</v>
      </c>
      <c r="Q35" s="261"/>
      <c r="R35" s="261">
        <v>777</v>
      </c>
      <c r="S35" s="261">
        <v>374</v>
      </c>
      <c r="T35" s="261">
        <v>403</v>
      </c>
      <c r="U35" s="261"/>
      <c r="V35" s="261">
        <v>586</v>
      </c>
      <c r="W35" s="261">
        <v>292</v>
      </c>
      <c r="X35" s="261">
        <v>294</v>
      </c>
      <c r="Y35" s="261"/>
      <c r="Z35" s="261">
        <v>0</v>
      </c>
      <c r="AA35" s="261">
        <v>0</v>
      </c>
      <c r="AB35" s="261">
        <v>0</v>
      </c>
    </row>
    <row r="36" spans="1:28" ht="15" customHeight="1" x14ac:dyDescent="0.2">
      <c r="A36" s="107" t="s">
        <v>102</v>
      </c>
      <c r="B36" s="261">
        <v>760</v>
      </c>
      <c r="C36" s="261">
        <v>383</v>
      </c>
      <c r="D36" s="261">
        <v>377</v>
      </c>
      <c r="E36" s="261"/>
      <c r="F36" s="261">
        <v>202</v>
      </c>
      <c r="G36" s="261">
        <v>109</v>
      </c>
      <c r="H36" s="261">
        <v>93</v>
      </c>
      <c r="I36" s="261"/>
      <c r="J36" s="261">
        <v>150</v>
      </c>
      <c r="K36" s="261">
        <v>76</v>
      </c>
      <c r="L36" s="261">
        <v>74</v>
      </c>
      <c r="M36" s="261"/>
      <c r="N36" s="261">
        <v>156</v>
      </c>
      <c r="O36" s="261">
        <v>82</v>
      </c>
      <c r="P36" s="261">
        <v>74</v>
      </c>
      <c r="Q36" s="261"/>
      <c r="R36" s="261">
        <v>143</v>
      </c>
      <c r="S36" s="261">
        <v>66</v>
      </c>
      <c r="T36" s="261">
        <v>77</v>
      </c>
      <c r="U36" s="261"/>
      <c r="V36" s="261">
        <v>109</v>
      </c>
      <c r="W36" s="261">
        <v>50</v>
      </c>
      <c r="X36" s="261">
        <v>59</v>
      </c>
      <c r="Y36" s="261"/>
      <c r="Z36" s="261">
        <v>0</v>
      </c>
      <c r="AA36" s="261">
        <v>0</v>
      </c>
      <c r="AB36" s="261">
        <v>0</v>
      </c>
    </row>
    <row r="37" spans="1:28" ht="15" customHeight="1" x14ac:dyDescent="0.2">
      <c r="A37" s="107" t="s">
        <v>103</v>
      </c>
      <c r="B37" s="261">
        <v>10169</v>
      </c>
      <c r="C37" s="261">
        <v>5081</v>
      </c>
      <c r="D37" s="261">
        <v>5088</v>
      </c>
      <c r="E37" s="261"/>
      <c r="F37" s="261">
        <v>2550</v>
      </c>
      <c r="G37" s="261">
        <v>1311</v>
      </c>
      <c r="H37" s="261">
        <v>1239</v>
      </c>
      <c r="I37" s="261"/>
      <c r="J37" s="261">
        <v>2251</v>
      </c>
      <c r="K37" s="261">
        <v>1158</v>
      </c>
      <c r="L37" s="261">
        <v>1093</v>
      </c>
      <c r="M37" s="261"/>
      <c r="N37" s="261">
        <v>1993</v>
      </c>
      <c r="O37" s="261">
        <v>949</v>
      </c>
      <c r="P37" s="261">
        <v>1044</v>
      </c>
      <c r="Q37" s="261"/>
      <c r="R37" s="261">
        <v>1820</v>
      </c>
      <c r="S37" s="261">
        <v>921</v>
      </c>
      <c r="T37" s="261">
        <v>899</v>
      </c>
      <c r="U37" s="261"/>
      <c r="V37" s="261">
        <v>1555</v>
      </c>
      <c r="W37" s="261">
        <v>742</v>
      </c>
      <c r="X37" s="261">
        <v>813</v>
      </c>
      <c r="Y37" s="261"/>
      <c r="Z37" s="261">
        <v>0</v>
      </c>
      <c r="AA37" s="261">
        <v>0</v>
      </c>
      <c r="AB37" s="261">
        <v>0</v>
      </c>
    </row>
    <row r="38" spans="1:28" ht="15" customHeight="1" x14ac:dyDescent="0.2">
      <c r="A38" s="107" t="s">
        <v>104</v>
      </c>
      <c r="B38" s="261">
        <v>9582</v>
      </c>
      <c r="C38" s="261">
        <v>4767</v>
      </c>
      <c r="D38" s="261">
        <v>4815</v>
      </c>
      <c r="E38" s="261"/>
      <c r="F38" s="261">
        <v>2407</v>
      </c>
      <c r="G38" s="261">
        <v>1231</v>
      </c>
      <c r="H38" s="261">
        <v>1176</v>
      </c>
      <c r="I38" s="261"/>
      <c r="J38" s="261">
        <v>2078</v>
      </c>
      <c r="K38" s="261">
        <v>1032</v>
      </c>
      <c r="L38" s="261">
        <v>1046</v>
      </c>
      <c r="M38" s="261"/>
      <c r="N38" s="261">
        <v>1895</v>
      </c>
      <c r="O38" s="261">
        <v>942</v>
      </c>
      <c r="P38" s="261">
        <v>953</v>
      </c>
      <c r="Q38" s="261"/>
      <c r="R38" s="261">
        <v>1832</v>
      </c>
      <c r="S38" s="261">
        <v>907</v>
      </c>
      <c r="T38" s="261">
        <v>925</v>
      </c>
      <c r="U38" s="261"/>
      <c r="V38" s="261">
        <v>1370</v>
      </c>
      <c r="W38" s="261">
        <v>655</v>
      </c>
      <c r="X38" s="261">
        <v>715</v>
      </c>
      <c r="Y38" s="261"/>
      <c r="Z38" s="261">
        <v>0</v>
      </c>
      <c r="AA38" s="261">
        <v>0</v>
      </c>
      <c r="AB38" s="261">
        <v>0</v>
      </c>
    </row>
    <row r="39" spans="1:28" ht="15" customHeight="1" thickBot="1" x14ac:dyDescent="0.25">
      <c r="A39" s="122" t="s">
        <v>105</v>
      </c>
      <c r="B39" s="261">
        <v>1308</v>
      </c>
      <c r="C39" s="261">
        <v>679</v>
      </c>
      <c r="D39" s="261">
        <v>629</v>
      </c>
      <c r="E39" s="261"/>
      <c r="F39" s="261">
        <v>381</v>
      </c>
      <c r="G39" s="261">
        <v>206</v>
      </c>
      <c r="H39" s="261">
        <v>175</v>
      </c>
      <c r="I39" s="261"/>
      <c r="J39" s="261">
        <v>302</v>
      </c>
      <c r="K39" s="261">
        <v>145</v>
      </c>
      <c r="L39" s="261">
        <v>157</v>
      </c>
      <c r="M39" s="261"/>
      <c r="N39" s="261">
        <v>273</v>
      </c>
      <c r="O39" s="261">
        <v>155</v>
      </c>
      <c r="P39" s="261">
        <v>118</v>
      </c>
      <c r="Q39" s="261"/>
      <c r="R39" s="261">
        <v>182</v>
      </c>
      <c r="S39" s="261">
        <v>85</v>
      </c>
      <c r="T39" s="261">
        <v>97</v>
      </c>
      <c r="U39" s="261"/>
      <c r="V39" s="261">
        <v>170</v>
      </c>
      <c r="W39" s="261">
        <v>88</v>
      </c>
      <c r="X39" s="261">
        <v>82</v>
      </c>
      <c r="Y39" s="261"/>
      <c r="Z39" s="261">
        <v>0</v>
      </c>
      <c r="AA39" s="261">
        <v>0</v>
      </c>
      <c r="AB39" s="261">
        <v>0</v>
      </c>
    </row>
    <row r="40" spans="1:28" ht="15" customHeight="1" x14ac:dyDescent="0.25">
      <c r="A40" s="388" t="s">
        <v>238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</row>
    <row r="41" spans="1:28" ht="15" customHeight="1" x14ac:dyDescent="0.25">
      <c r="A41" s="389" t="s">
        <v>224</v>
      </c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</row>
  </sheetData>
  <sortState ref="B13:AC39">
    <sortCondition ref="AC13:AC39"/>
  </sortState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1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95"/>
  <sheetViews>
    <sheetView zoomScaleNormal="100" zoomScaleSheetLayoutView="100" workbookViewId="0"/>
  </sheetViews>
  <sheetFormatPr baseColWidth="10" defaultRowHeight="15" customHeight="1" x14ac:dyDescent="0.2"/>
  <cols>
    <col min="1" max="1" width="19.28515625" style="101" customWidth="1"/>
    <col min="2" max="4" width="7.42578125" style="101" bestFit="1" customWidth="1"/>
    <col min="5" max="5" width="1.42578125" style="101" customWidth="1"/>
    <col min="6" max="8" width="7" style="101" bestFit="1" customWidth="1"/>
    <col min="9" max="9" width="1.42578125" style="101" customWidth="1"/>
    <col min="10" max="12" width="7" style="101" bestFit="1" customWidth="1"/>
    <col min="13" max="13" width="1.42578125" style="101" customWidth="1"/>
    <col min="14" max="16" width="7" style="101" bestFit="1" customWidth="1"/>
    <col min="17" max="17" width="1.42578125" style="101" customWidth="1"/>
    <col min="18" max="20" width="7" style="101" bestFit="1" customWidth="1"/>
    <col min="21" max="21" width="1.42578125" style="101" customWidth="1"/>
    <col min="22" max="24" width="7" style="101" bestFit="1" customWidth="1"/>
    <col min="25" max="25" width="1.42578125" style="101" customWidth="1"/>
    <col min="26" max="28" width="6" style="101" customWidth="1"/>
    <col min="29" max="29" width="2.140625" style="101" customWidth="1"/>
    <col min="30" max="30" width="17" style="10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Z1" s="29"/>
      <c r="AA1" s="372" t="s">
        <v>317</v>
      </c>
      <c r="AB1" s="372"/>
      <c r="BF1" s="29"/>
      <c r="BG1" s="372" t="s">
        <v>317</v>
      </c>
      <c r="BH1" s="372"/>
    </row>
    <row r="2" spans="1:62" ht="15" customHeight="1" x14ac:dyDescent="0.2">
      <c r="Z2" s="30"/>
      <c r="AA2" s="372"/>
      <c r="AB2" s="372"/>
      <c r="BF2" s="30"/>
      <c r="BG2" s="372"/>
      <c r="BH2" s="372"/>
    </row>
    <row r="3" spans="1:62" ht="15" customHeight="1" x14ac:dyDescent="0.2">
      <c r="A3" s="394" t="s">
        <v>276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D3" s="394" t="s">
        <v>277</v>
      </c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  <c r="BE3" s="394"/>
    </row>
    <row r="4" spans="1:62" ht="15" customHeight="1" x14ac:dyDescent="0.2">
      <c r="A4" s="393" t="s">
        <v>141</v>
      </c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D4" s="393" t="s">
        <v>142</v>
      </c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</row>
    <row r="5" spans="1:62" ht="15" customHeight="1" x14ac:dyDescent="0.2">
      <c r="A5" s="384" t="s">
        <v>236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D5" s="384" t="s">
        <v>236</v>
      </c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101"/>
    </row>
    <row r="6" spans="1:62" ht="15" customHeight="1" x14ac:dyDescent="0.2">
      <c r="A6" s="384" t="s">
        <v>246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D6" s="384" t="s">
        <v>246</v>
      </c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101"/>
    </row>
    <row r="7" spans="1:62" ht="15" customHeight="1" x14ac:dyDescent="0.2">
      <c r="A7" s="384" t="s">
        <v>230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D7" s="384" t="s">
        <v>230</v>
      </c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  <c r="BF7" s="101"/>
    </row>
    <row r="8" spans="1:62" ht="15" customHeight="1" x14ac:dyDescent="0.2">
      <c r="A8" s="384" t="s">
        <v>481</v>
      </c>
      <c r="B8" s="384"/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D8" s="384" t="s">
        <v>481</v>
      </c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101"/>
    </row>
    <row r="9" spans="1:62" ht="15" customHeight="1" thickBot="1" x14ac:dyDescent="0.25">
      <c r="A9" s="99"/>
      <c r="B9" s="141"/>
      <c r="C9" s="99"/>
      <c r="D9" s="99"/>
      <c r="E9" s="99"/>
      <c r="F9" s="100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D9" s="99"/>
      <c r="AE9" s="141"/>
      <c r="AF9" s="99"/>
      <c r="AG9" s="99"/>
      <c r="AH9" s="99"/>
      <c r="AI9" s="10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101"/>
    </row>
    <row r="10" spans="1:62" ht="15" customHeight="1" x14ac:dyDescent="0.2">
      <c r="A10" s="391" t="s">
        <v>242</v>
      </c>
      <c r="B10" s="385" t="s">
        <v>19</v>
      </c>
      <c r="C10" s="385"/>
      <c r="D10" s="385"/>
      <c r="E10" s="108"/>
      <c r="F10" s="385" t="s">
        <v>116</v>
      </c>
      <c r="G10" s="385"/>
      <c r="H10" s="385"/>
      <c r="I10" s="108"/>
      <c r="J10" s="385" t="s">
        <v>117</v>
      </c>
      <c r="K10" s="385"/>
      <c r="L10" s="385"/>
      <c r="M10" s="108"/>
      <c r="N10" s="385" t="s">
        <v>118</v>
      </c>
      <c r="O10" s="385"/>
      <c r="P10" s="385"/>
      <c r="Q10" s="108"/>
      <c r="R10" s="385" t="s">
        <v>119</v>
      </c>
      <c r="S10" s="385"/>
      <c r="T10" s="385"/>
      <c r="U10" s="108"/>
      <c r="V10" s="385" t="s">
        <v>120</v>
      </c>
      <c r="W10" s="385"/>
      <c r="X10" s="385"/>
      <c r="Y10" s="108"/>
      <c r="Z10" s="385" t="s">
        <v>121</v>
      </c>
      <c r="AA10" s="385"/>
      <c r="AB10" s="385"/>
      <c r="AD10" s="391" t="s">
        <v>242</v>
      </c>
      <c r="AE10" s="385" t="s">
        <v>19</v>
      </c>
      <c r="AF10" s="385"/>
      <c r="AG10" s="385"/>
      <c r="AH10" s="108"/>
      <c r="AI10" s="385" t="s">
        <v>116</v>
      </c>
      <c r="AJ10" s="385"/>
      <c r="AK10" s="385"/>
      <c r="AL10" s="108"/>
      <c r="AM10" s="385" t="s">
        <v>117</v>
      </c>
      <c r="AN10" s="385"/>
      <c r="AO10" s="385"/>
      <c r="AP10" s="108"/>
      <c r="AQ10" s="385" t="s">
        <v>118</v>
      </c>
      <c r="AR10" s="385"/>
      <c r="AS10" s="385"/>
      <c r="AT10" s="108"/>
      <c r="AU10" s="385" t="s">
        <v>119</v>
      </c>
      <c r="AV10" s="385"/>
      <c r="AW10" s="385"/>
      <c r="AX10" s="108"/>
      <c r="AY10" s="385" t="s">
        <v>120</v>
      </c>
      <c r="AZ10" s="385"/>
      <c r="BA10" s="385"/>
      <c r="BB10" s="108"/>
      <c r="BC10" s="385" t="s">
        <v>121</v>
      </c>
      <c r="BD10" s="385"/>
      <c r="BE10" s="385"/>
      <c r="BF10" s="101"/>
    </row>
    <row r="11" spans="1:62" ht="15" customHeight="1" thickBot="1" x14ac:dyDescent="0.25">
      <c r="A11" s="392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92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  <c r="BF11" s="101"/>
    </row>
    <row r="12" spans="1:62" ht="15" customHeight="1" x14ac:dyDescent="0.2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03"/>
      <c r="AE12" s="97"/>
      <c r="AF12" s="97"/>
      <c r="AG12" s="97"/>
      <c r="AH12" s="98"/>
      <c r="AI12" s="97"/>
      <c r="AJ12" s="97"/>
      <c r="AK12" s="97"/>
      <c r="AL12" s="98"/>
      <c r="AM12" s="97"/>
      <c r="AN12" s="97"/>
      <c r="AO12" s="97"/>
      <c r="AP12" s="98"/>
      <c r="AQ12" s="97"/>
      <c r="AR12" s="97"/>
      <c r="AS12" s="97"/>
      <c r="AT12" s="98"/>
      <c r="AU12" s="97"/>
      <c r="AV12" s="97"/>
      <c r="AW12" s="97"/>
      <c r="AX12" s="98"/>
      <c r="AY12" s="97"/>
      <c r="AZ12" s="97"/>
      <c r="BA12" s="97"/>
      <c r="BB12" s="98"/>
      <c r="BC12" s="97"/>
      <c r="BD12" s="97"/>
      <c r="BE12" s="97"/>
    </row>
    <row r="13" spans="1:62" s="154" customFormat="1" ht="15" customHeight="1" x14ac:dyDescent="0.25">
      <c r="A13" s="150" t="s">
        <v>244</v>
      </c>
      <c r="B13" s="152">
        <f>+F13+J13+N13+R13+V13+Z13</f>
        <v>189929</v>
      </c>
      <c r="C13" s="152">
        <f>+G13+K13+O13+S13+W13+AA13</f>
        <v>92319</v>
      </c>
      <c r="D13" s="152">
        <f>+H13+L13+P13+T13+X13+AB13</f>
        <v>97610</v>
      </c>
      <c r="E13" s="152"/>
      <c r="F13" s="152">
        <f>SUM(F15:F41)</f>
        <v>42250</v>
      </c>
      <c r="G13" s="152">
        <f>SUM(G15:G41)</f>
        <v>21179</v>
      </c>
      <c r="H13" s="152">
        <f>SUM(H15:H41)</f>
        <v>21071</v>
      </c>
      <c r="I13" s="152"/>
      <c r="J13" s="152">
        <f>SUM(J15:J41)</f>
        <v>39591</v>
      </c>
      <c r="K13" s="152">
        <f>SUM(K15:K41)</f>
        <v>19149</v>
      </c>
      <c r="L13" s="152">
        <f>SUM(L15:L41)</f>
        <v>20442</v>
      </c>
      <c r="M13" s="152"/>
      <c r="N13" s="152">
        <f>SUM(N15:N41)</f>
        <v>39974</v>
      </c>
      <c r="O13" s="152">
        <f>SUM(O15:O41)</f>
        <v>19341</v>
      </c>
      <c r="P13" s="152">
        <f>SUM(P15:P41)</f>
        <v>20633</v>
      </c>
      <c r="Q13" s="152"/>
      <c r="R13" s="152">
        <f>SUM(R15:R41)</f>
        <v>35220</v>
      </c>
      <c r="S13" s="152">
        <f>SUM(S15:S41)</f>
        <v>16836</v>
      </c>
      <c r="T13" s="152">
        <f>SUM(T15:T41)</f>
        <v>18384</v>
      </c>
      <c r="U13" s="152"/>
      <c r="V13" s="152">
        <f>SUM(V15:V41)</f>
        <v>32720</v>
      </c>
      <c r="W13" s="152">
        <f>SUM(W15:W41)</f>
        <v>15733</v>
      </c>
      <c r="X13" s="152">
        <f>SUM(X15:X41)</f>
        <v>16987</v>
      </c>
      <c r="Y13" s="152"/>
      <c r="Z13" s="152">
        <f>SUM(Z15:Z41)</f>
        <v>174</v>
      </c>
      <c r="AA13" s="152">
        <f>SUM(AA15:AA41)</f>
        <v>81</v>
      </c>
      <c r="AB13" s="152">
        <f>SUM(AB15:AB41)</f>
        <v>93</v>
      </c>
      <c r="AD13" s="150" t="s">
        <v>244</v>
      </c>
      <c r="AE13" s="158">
        <f>+B13/(B13+B59)*100</f>
        <v>81.052281194389082</v>
      </c>
      <c r="AF13" s="158">
        <f>+C13/(C13+C59)*100</f>
        <v>78.090847572322787</v>
      </c>
      <c r="AG13" s="158">
        <f>+D13/(D13+D59)*100</f>
        <v>84.06755720917414</v>
      </c>
      <c r="AH13" s="159"/>
      <c r="AI13" s="158">
        <f>+F13/(F13+F59)*100</f>
        <v>73.754036833376972</v>
      </c>
      <c r="AJ13" s="158">
        <f>+G13/(G13+G59)*100</f>
        <v>71.456526873376291</v>
      </c>
      <c r="AK13" s="158">
        <f>+H13/(H13+H59)*100</f>
        <v>76.217174274759458</v>
      </c>
      <c r="AL13" s="159"/>
      <c r="AM13" s="158">
        <f>+J13/(J13+J59)*100</f>
        <v>77.432035986700569</v>
      </c>
      <c r="AN13" s="158">
        <f>+K13/(K13+K59)*100</f>
        <v>74.212300895244738</v>
      </c>
      <c r="AO13" s="158">
        <f>+L13/(L13+L59)*100</f>
        <v>80.712283333991394</v>
      </c>
      <c r="AP13" s="159"/>
      <c r="AQ13" s="158">
        <f>+N13/(N13+N59)*100</f>
        <v>83.526265201220269</v>
      </c>
      <c r="AR13" s="158">
        <f>+O13/(O13+O59)*100</f>
        <v>80.466799800299555</v>
      </c>
      <c r="AS13" s="158">
        <f>+P13/(P13+P59)*100</f>
        <v>86.613214675510036</v>
      </c>
      <c r="AT13" s="159"/>
      <c r="AU13" s="158">
        <f>+R13/(R13+R59)*100</f>
        <v>81.91459670667038</v>
      </c>
      <c r="AV13" s="158">
        <f>+S13/(S13+S59)*100</f>
        <v>78.056469933701152</v>
      </c>
      <c r="AW13" s="158">
        <f>+T13/(T13+T59)*100</f>
        <v>85.798291874737473</v>
      </c>
      <c r="AX13" s="159"/>
      <c r="AY13" s="158">
        <f>+V13/(V13+V59)*100</f>
        <v>93.793894223878453</v>
      </c>
      <c r="AZ13" s="158">
        <f>+W13/(W13+W59)*100</f>
        <v>92.054297583523493</v>
      </c>
      <c r="BA13" s="158">
        <f>+X13/(X13+X59)*100</f>
        <v>95.4647634033944</v>
      </c>
      <c r="BB13" s="159"/>
      <c r="BC13" s="158">
        <f>+Z13/(Z13+Z59)*100</f>
        <v>99.428571428571431</v>
      </c>
      <c r="BD13" s="158">
        <f>+AA13/(AA13+AA59)*100</f>
        <v>98.780487804878049</v>
      </c>
      <c r="BE13" s="158">
        <f>+AB13/(AB13+AB59)*100</f>
        <v>100</v>
      </c>
      <c r="BF13" s="96"/>
      <c r="BG13" s="96"/>
      <c r="BH13" s="96"/>
      <c r="BI13" s="96"/>
      <c r="BJ13" s="96"/>
    </row>
    <row r="14" spans="1:62" ht="15" customHeight="1" x14ac:dyDescent="0.2">
      <c r="A14" s="107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D14" s="107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</row>
    <row r="15" spans="1:62" ht="15" customHeight="1" x14ac:dyDescent="0.2">
      <c r="A15" s="107" t="s">
        <v>79</v>
      </c>
      <c r="B15" s="261">
        <v>12003</v>
      </c>
      <c r="C15" s="261">
        <v>5953</v>
      </c>
      <c r="D15" s="261">
        <v>6050</v>
      </c>
      <c r="E15" s="261"/>
      <c r="F15" s="261">
        <v>2443</v>
      </c>
      <c r="G15" s="261">
        <v>1222</v>
      </c>
      <c r="H15" s="261">
        <v>1221</v>
      </c>
      <c r="I15" s="261"/>
      <c r="J15" s="261">
        <v>2295</v>
      </c>
      <c r="K15" s="261">
        <v>1099</v>
      </c>
      <c r="L15" s="261">
        <v>1196</v>
      </c>
      <c r="M15" s="261"/>
      <c r="N15" s="261">
        <v>2758</v>
      </c>
      <c r="O15" s="261">
        <v>1383</v>
      </c>
      <c r="P15" s="261">
        <v>1375</v>
      </c>
      <c r="Q15" s="261"/>
      <c r="R15" s="261">
        <v>2323</v>
      </c>
      <c r="S15" s="261">
        <v>1125</v>
      </c>
      <c r="T15" s="261">
        <v>1198</v>
      </c>
      <c r="U15" s="261"/>
      <c r="V15" s="261">
        <v>2184</v>
      </c>
      <c r="W15" s="261">
        <v>1124</v>
      </c>
      <c r="X15" s="261">
        <v>1060</v>
      </c>
      <c r="Y15" s="261"/>
      <c r="Z15" s="261">
        <v>0</v>
      </c>
      <c r="AA15" s="261">
        <v>0</v>
      </c>
      <c r="AB15" s="261">
        <v>0</v>
      </c>
      <c r="AD15" s="107" t="s">
        <v>79</v>
      </c>
      <c r="AE15" s="102">
        <f t="shared" ref="AE15:AE41" si="0">+B15/(B15+B61)*100</f>
        <v>75.084448892781182</v>
      </c>
      <c r="AF15" s="102">
        <f t="shared" ref="AF15:AF41" si="1">+C15/(C15+C61)*100</f>
        <v>72.712837425186265</v>
      </c>
      <c r="AG15" s="102">
        <f t="shared" ref="AG15:AG41" si="2">+D15/(D15+D61)*100</f>
        <v>77.574047954866003</v>
      </c>
      <c r="AH15" s="142"/>
      <c r="AI15" s="102">
        <f t="shared" ref="AI15:AI41" si="3">+F15/(F15+F61)*100</f>
        <v>62.020817466362018</v>
      </c>
      <c r="AJ15" s="102">
        <f t="shared" ref="AJ15:AJ41" si="4">+G15/(G15+G61)*100</f>
        <v>60.256410256410255</v>
      </c>
      <c r="AK15" s="102">
        <f t="shared" ref="AK15:AK41" si="5">+H15/(H15+H61)*100</f>
        <v>63.893249607535317</v>
      </c>
      <c r="AL15" s="105"/>
      <c r="AM15" s="102">
        <f t="shared" ref="AM15:AM41" si="6">+J15/(J15+J61)*100</f>
        <v>68.446167611094538</v>
      </c>
      <c r="AN15" s="102">
        <f t="shared" ref="AN15:AN41" si="7">+K15/(K15+K61)*100</f>
        <v>65.068087625814087</v>
      </c>
      <c r="AO15" s="102">
        <f t="shared" ref="AO15:AO41" si="8">+L15/(L15+L61)*100</f>
        <v>71.875</v>
      </c>
      <c r="AP15" s="105"/>
      <c r="AQ15" s="102">
        <f t="shared" ref="AQ15:AQ41" si="9">+N15/(N15+N61)*100</f>
        <v>83.95738203957383</v>
      </c>
      <c r="AR15" s="102">
        <f t="shared" ref="AR15:AR41" si="10">+O15/(O15+O61)*100</f>
        <v>81.019332161687174</v>
      </c>
      <c r="AS15" s="102">
        <f t="shared" ref="AS15:AS41" si="11">+P15/(P15+P61)*100</f>
        <v>87.135614702154626</v>
      </c>
      <c r="AT15" s="105"/>
      <c r="AU15" s="102">
        <f t="shared" ref="AU15:AU41" si="12">+R15/(R15+R61)*100</f>
        <v>74.622550594282046</v>
      </c>
      <c r="AV15" s="102">
        <f t="shared" ref="AV15:AV41" si="13">+S15/(S15+S61)*100</f>
        <v>71.793235481812374</v>
      </c>
      <c r="AW15" s="102">
        <f t="shared" ref="AW15:AW41" si="14">+T15/(T15+T61)*100</f>
        <v>77.49029754204399</v>
      </c>
      <c r="AX15" s="105"/>
      <c r="AY15" s="102">
        <f t="shared" ref="AY15:AY41" si="15">+V15/(V15+V61)*100</f>
        <v>95.121951219512198</v>
      </c>
      <c r="AZ15" s="102">
        <f t="shared" ref="AZ15:AZ41" si="16">+W15/(W15+W61)*100</f>
        <v>93.979933110367895</v>
      </c>
      <c r="BA15" s="102">
        <f t="shared" ref="BA15:BA41" si="17">+X15/(X15+X61)*100</f>
        <v>96.36363636363636</v>
      </c>
      <c r="BB15" s="142"/>
      <c r="BC15" s="102" t="s">
        <v>61</v>
      </c>
      <c r="BD15" s="102" t="s">
        <v>61</v>
      </c>
      <c r="BE15" s="102" t="s">
        <v>61</v>
      </c>
    </row>
    <row r="16" spans="1:62" ht="15" customHeight="1" x14ac:dyDescent="0.2">
      <c r="A16" s="107" t="s">
        <v>80</v>
      </c>
      <c r="B16" s="261">
        <v>15139</v>
      </c>
      <c r="C16" s="261">
        <v>7497</v>
      </c>
      <c r="D16" s="261">
        <v>7642</v>
      </c>
      <c r="E16" s="261"/>
      <c r="F16" s="261">
        <v>3240</v>
      </c>
      <c r="G16" s="261">
        <v>1616</v>
      </c>
      <c r="H16" s="261">
        <v>1624</v>
      </c>
      <c r="I16" s="261"/>
      <c r="J16" s="261">
        <v>3138</v>
      </c>
      <c r="K16" s="261">
        <v>1544</v>
      </c>
      <c r="L16" s="261">
        <v>1594</v>
      </c>
      <c r="M16" s="261"/>
      <c r="N16" s="261">
        <v>3055</v>
      </c>
      <c r="O16" s="261">
        <v>1482</v>
      </c>
      <c r="P16" s="261">
        <v>1573</v>
      </c>
      <c r="Q16" s="261"/>
      <c r="R16" s="261">
        <v>3014</v>
      </c>
      <c r="S16" s="261">
        <v>1499</v>
      </c>
      <c r="T16" s="261">
        <v>1515</v>
      </c>
      <c r="U16" s="261"/>
      <c r="V16" s="261">
        <v>2692</v>
      </c>
      <c r="W16" s="261">
        <v>1356</v>
      </c>
      <c r="X16" s="261">
        <v>1336</v>
      </c>
      <c r="Y16" s="261"/>
      <c r="Z16" s="261">
        <v>0</v>
      </c>
      <c r="AA16" s="261">
        <v>0</v>
      </c>
      <c r="AB16" s="261">
        <v>0</v>
      </c>
      <c r="AD16" s="107" t="s">
        <v>80</v>
      </c>
      <c r="AE16" s="102">
        <f t="shared" si="0"/>
        <v>78.721855337735946</v>
      </c>
      <c r="AF16" s="102">
        <f t="shared" si="1"/>
        <v>76.065340909090907</v>
      </c>
      <c r="AG16" s="102">
        <f t="shared" si="2"/>
        <v>81.51466666666667</v>
      </c>
      <c r="AH16" s="142"/>
      <c r="AI16" s="102">
        <f t="shared" si="3"/>
        <v>70.711479703186384</v>
      </c>
      <c r="AJ16" s="102">
        <f t="shared" si="4"/>
        <v>68.013468013468014</v>
      </c>
      <c r="AK16" s="102">
        <f t="shared" si="5"/>
        <v>73.617407071622836</v>
      </c>
      <c r="AL16" s="105"/>
      <c r="AM16" s="102">
        <f t="shared" si="6"/>
        <v>76.611328125</v>
      </c>
      <c r="AN16" s="102">
        <f t="shared" si="7"/>
        <v>73.418925344745603</v>
      </c>
      <c r="AO16" s="102">
        <f t="shared" si="8"/>
        <v>79.979929754139491</v>
      </c>
      <c r="AP16" s="105"/>
      <c r="AQ16" s="102">
        <f t="shared" si="9"/>
        <v>78.253073770491795</v>
      </c>
      <c r="AR16" s="102">
        <f t="shared" si="10"/>
        <v>76.668391101914125</v>
      </c>
      <c r="AS16" s="102">
        <f t="shared" si="11"/>
        <v>79.807204464738717</v>
      </c>
      <c r="AT16" s="105"/>
      <c r="AU16" s="102">
        <f t="shared" si="12"/>
        <v>83.259668508287291</v>
      </c>
      <c r="AV16" s="102">
        <f t="shared" si="13"/>
        <v>79.480381760339341</v>
      </c>
      <c r="AW16" s="102">
        <f t="shared" si="14"/>
        <v>87.370242214532865</v>
      </c>
      <c r="AX16" s="105"/>
      <c r="AY16" s="102">
        <f t="shared" si="15"/>
        <v>88.87421591284253</v>
      </c>
      <c r="AZ16" s="102">
        <f t="shared" si="16"/>
        <v>87.034659820282414</v>
      </c>
      <c r="BA16" s="102">
        <f t="shared" si="17"/>
        <v>90.822569680489465</v>
      </c>
      <c r="BB16" s="142"/>
      <c r="BC16" s="102" t="s">
        <v>61</v>
      </c>
      <c r="BD16" s="102" t="s">
        <v>61</v>
      </c>
      <c r="BE16" s="102" t="s">
        <v>61</v>
      </c>
    </row>
    <row r="17" spans="1:57" ht="15" customHeight="1" x14ac:dyDescent="0.2">
      <c r="A17" s="107" t="s">
        <v>81</v>
      </c>
      <c r="B17" s="261">
        <v>11295</v>
      </c>
      <c r="C17" s="261">
        <v>5362</v>
      </c>
      <c r="D17" s="261">
        <v>5933</v>
      </c>
      <c r="E17" s="261"/>
      <c r="F17" s="261">
        <v>2692</v>
      </c>
      <c r="G17" s="261">
        <v>1333</v>
      </c>
      <c r="H17" s="261">
        <v>1359</v>
      </c>
      <c r="I17" s="261"/>
      <c r="J17" s="261">
        <v>2426</v>
      </c>
      <c r="K17" s="261">
        <v>1149</v>
      </c>
      <c r="L17" s="261">
        <v>1277</v>
      </c>
      <c r="M17" s="261"/>
      <c r="N17" s="261">
        <v>2506</v>
      </c>
      <c r="O17" s="261">
        <v>1177</v>
      </c>
      <c r="P17" s="261">
        <v>1329</v>
      </c>
      <c r="Q17" s="261"/>
      <c r="R17" s="261">
        <v>1915</v>
      </c>
      <c r="S17" s="261">
        <v>912</v>
      </c>
      <c r="T17" s="261">
        <v>1003</v>
      </c>
      <c r="U17" s="261"/>
      <c r="V17" s="261">
        <v>1701</v>
      </c>
      <c r="W17" s="261">
        <v>757</v>
      </c>
      <c r="X17" s="261">
        <v>944</v>
      </c>
      <c r="Y17" s="261"/>
      <c r="Z17" s="261">
        <v>55</v>
      </c>
      <c r="AA17" s="261">
        <v>34</v>
      </c>
      <c r="AB17" s="261">
        <v>21</v>
      </c>
      <c r="AD17" s="107" t="s">
        <v>81</v>
      </c>
      <c r="AE17" s="102">
        <f t="shared" si="0"/>
        <v>71.243850132458689</v>
      </c>
      <c r="AF17" s="102">
        <f t="shared" si="1"/>
        <v>68.201475451539054</v>
      </c>
      <c r="AG17" s="102">
        <f t="shared" si="2"/>
        <v>74.236736736736745</v>
      </c>
      <c r="AH17" s="142"/>
      <c r="AI17" s="102">
        <f t="shared" si="3"/>
        <v>64.540877487413098</v>
      </c>
      <c r="AJ17" s="102">
        <f t="shared" si="4"/>
        <v>61.655874190564298</v>
      </c>
      <c r="AK17" s="102">
        <f t="shared" si="5"/>
        <v>67.64559482329517</v>
      </c>
      <c r="AL17" s="105"/>
      <c r="AM17" s="102">
        <f t="shared" si="6"/>
        <v>67.936152338280593</v>
      </c>
      <c r="AN17" s="102">
        <f t="shared" si="7"/>
        <v>65.807560137457045</v>
      </c>
      <c r="AO17" s="102">
        <f t="shared" si="8"/>
        <v>69.972602739726028</v>
      </c>
      <c r="AP17" s="105"/>
      <c r="AQ17" s="102">
        <f t="shared" si="9"/>
        <v>74.163953832494826</v>
      </c>
      <c r="AR17" s="102">
        <f t="shared" si="10"/>
        <v>71.724558196221821</v>
      </c>
      <c r="AS17" s="102">
        <f t="shared" si="11"/>
        <v>76.46720368239356</v>
      </c>
      <c r="AT17" s="105"/>
      <c r="AU17" s="102">
        <f t="shared" si="12"/>
        <v>68.835370237239403</v>
      </c>
      <c r="AV17" s="102">
        <f t="shared" si="13"/>
        <v>65.329512893982809</v>
      </c>
      <c r="AW17" s="102">
        <f t="shared" si="14"/>
        <v>72.366522366522361</v>
      </c>
      <c r="AX17" s="105"/>
      <c r="AY17" s="102">
        <f t="shared" si="15"/>
        <v>89.715189873417728</v>
      </c>
      <c r="AZ17" s="102">
        <f t="shared" si="16"/>
        <v>85.730464326160813</v>
      </c>
      <c r="BA17" s="102">
        <f t="shared" si="17"/>
        <v>93.188548864758147</v>
      </c>
      <c r="BB17" s="142"/>
      <c r="BC17" s="102">
        <f>+Z17/(Z17+Z63)*100</f>
        <v>100</v>
      </c>
      <c r="BD17" s="102">
        <f>+AA17/(AA17+AA63)*100</f>
        <v>100</v>
      </c>
      <c r="BE17" s="102">
        <f>+AB17/(AB17+AB63)*100</f>
        <v>100</v>
      </c>
    </row>
    <row r="18" spans="1:57" ht="15" customHeight="1" x14ac:dyDescent="0.2">
      <c r="A18" s="107" t="s">
        <v>82</v>
      </c>
      <c r="B18" s="261">
        <v>7955</v>
      </c>
      <c r="C18" s="261">
        <v>3797</v>
      </c>
      <c r="D18" s="261">
        <v>4158</v>
      </c>
      <c r="E18" s="261"/>
      <c r="F18" s="261">
        <v>1764</v>
      </c>
      <c r="G18" s="261">
        <v>892</v>
      </c>
      <c r="H18" s="261">
        <v>872</v>
      </c>
      <c r="I18" s="261"/>
      <c r="J18" s="261">
        <v>1569</v>
      </c>
      <c r="K18" s="261">
        <v>747</v>
      </c>
      <c r="L18" s="261">
        <v>822</v>
      </c>
      <c r="M18" s="261"/>
      <c r="N18" s="261">
        <v>1962</v>
      </c>
      <c r="O18" s="261">
        <v>932</v>
      </c>
      <c r="P18" s="261">
        <v>1030</v>
      </c>
      <c r="Q18" s="261"/>
      <c r="R18" s="261">
        <v>1205</v>
      </c>
      <c r="S18" s="261">
        <v>552</v>
      </c>
      <c r="T18" s="261">
        <v>653</v>
      </c>
      <c r="U18" s="261"/>
      <c r="V18" s="261">
        <v>1455</v>
      </c>
      <c r="W18" s="261">
        <v>674</v>
      </c>
      <c r="X18" s="261">
        <v>781</v>
      </c>
      <c r="Y18" s="261"/>
      <c r="Z18" s="261">
        <v>0</v>
      </c>
      <c r="AA18" s="261">
        <v>0</v>
      </c>
      <c r="AB18" s="261">
        <v>0</v>
      </c>
      <c r="AD18" s="107" t="s">
        <v>82</v>
      </c>
      <c r="AE18" s="102">
        <f t="shared" si="0"/>
        <v>62.825777918180378</v>
      </c>
      <c r="AF18" s="102">
        <f t="shared" si="1"/>
        <v>59.31885642868302</v>
      </c>
      <c r="AG18" s="102">
        <f t="shared" si="2"/>
        <v>66.411116435074263</v>
      </c>
      <c r="AH18" s="142"/>
      <c r="AI18" s="102">
        <f t="shared" si="3"/>
        <v>52.096869462492613</v>
      </c>
      <c r="AJ18" s="102">
        <f t="shared" si="4"/>
        <v>50.942318675042827</v>
      </c>
      <c r="AK18" s="102">
        <f t="shared" si="5"/>
        <v>53.333333333333336</v>
      </c>
      <c r="AL18" s="105"/>
      <c r="AM18" s="102">
        <f t="shared" si="6"/>
        <v>56.745027124773962</v>
      </c>
      <c r="AN18" s="102">
        <f t="shared" si="7"/>
        <v>53.167259786476876</v>
      </c>
      <c r="AO18" s="102">
        <f t="shared" si="8"/>
        <v>60.441176470588232</v>
      </c>
      <c r="AP18" s="105"/>
      <c r="AQ18" s="102">
        <f t="shared" si="9"/>
        <v>70.398277717976327</v>
      </c>
      <c r="AR18" s="102">
        <f t="shared" si="10"/>
        <v>66.052445074415317</v>
      </c>
      <c r="AS18" s="102">
        <f t="shared" si="11"/>
        <v>74.854651162790702</v>
      </c>
      <c r="AT18" s="105"/>
      <c r="AU18" s="102">
        <f t="shared" si="12"/>
        <v>58.523555123846528</v>
      </c>
      <c r="AV18" s="102">
        <f t="shared" si="13"/>
        <v>54.17075564278705</v>
      </c>
      <c r="AW18" s="102">
        <f t="shared" si="14"/>
        <v>62.78846153846154</v>
      </c>
      <c r="AX18" s="105"/>
      <c r="AY18" s="102">
        <f t="shared" si="15"/>
        <v>87.387387387387378</v>
      </c>
      <c r="AZ18" s="102">
        <f t="shared" si="16"/>
        <v>82.699386503067487</v>
      </c>
      <c r="BA18" s="102">
        <f t="shared" si="17"/>
        <v>91.882352941176464</v>
      </c>
      <c r="BB18" s="142"/>
      <c r="BC18" s="102" t="s">
        <v>61</v>
      </c>
      <c r="BD18" s="102" t="s">
        <v>61</v>
      </c>
      <c r="BE18" s="102" t="s">
        <v>61</v>
      </c>
    </row>
    <row r="19" spans="1:57" ht="15" customHeight="1" x14ac:dyDescent="0.2">
      <c r="A19" s="107" t="s">
        <v>83</v>
      </c>
      <c r="B19" s="261">
        <v>2627</v>
      </c>
      <c r="C19" s="261">
        <v>1342</v>
      </c>
      <c r="D19" s="261">
        <v>1285</v>
      </c>
      <c r="E19" s="261"/>
      <c r="F19" s="261">
        <v>547</v>
      </c>
      <c r="G19" s="261">
        <v>281</v>
      </c>
      <c r="H19" s="261">
        <v>266</v>
      </c>
      <c r="I19" s="261"/>
      <c r="J19" s="261">
        <v>573</v>
      </c>
      <c r="K19" s="261">
        <v>294</v>
      </c>
      <c r="L19" s="261">
        <v>279</v>
      </c>
      <c r="M19" s="261"/>
      <c r="N19" s="261">
        <v>570</v>
      </c>
      <c r="O19" s="261">
        <v>297</v>
      </c>
      <c r="P19" s="261">
        <v>273</v>
      </c>
      <c r="Q19" s="261"/>
      <c r="R19" s="261">
        <v>445</v>
      </c>
      <c r="S19" s="261">
        <v>228</v>
      </c>
      <c r="T19" s="261">
        <v>217</v>
      </c>
      <c r="U19" s="261"/>
      <c r="V19" s="261">
        <v>492</v>
      </c>
      <c r="W19" s="261">
        <v>242</v>
      </c>
      <c r="X19" s="261">
        <v>250</v>
      </c>
      <c r="Y19" s="261"/>
      <c r="Z19" s="261">
        <v>0</v>
      </c>
      <c r="AA19" s="261">
        <v>0</v>
      </c>
      <c r="AB19" s="261">
        <v>0</v>
      </c>
      <c r="AD19" s="107" t="s">
        <v>83</v>
      </c>
      <c r="AE19" s="102">
        <f t="shared" si="0"/>
        <v>89.536468984321743</v>
      </c>
      <c r="AF19" s="102">
        <f t="shared" si="1"/>
        <v>88.231426692965158</v>
      </c>
      <c r="AG19" s="102">
        <f t="shared" si="2"/>
        <v>90.941259731068641</v>
      </c>
      <c r="AH19" s="142"/>
      <c r="AI19" s="102">
        <f t="shared" si="3"/>
        <v>87.380191693290726</v>
      </c>
      <c r="AJ19" s="102">
        <f t="shared" si="4"/>
        <v>86.728395061728392</v>
      </c>
      <c r="AK19" s="102">
        <f t="shared" si="5"/>
        <v>88.079470198675494</v>
      </c>
      <c r="AL19" s="105"/>
      <c r="AM19" s="102">
        <f t="shared" si="6"/>
        <v>89.113530326594088</v>
      </c>
      <c r="AN19" s="102">
        <f t="shared" si="7"/>
        <v>90.461538461538453</v>
      </c>
      <c r="AO19" s="102">
        <f t="shared" si="8"/>
        <v>87.735849056603783</v>
      </c>
      <c r="AP19" s="105"/>
      <c r="AQ19" s="102">
        <f t="shared" si="9"/>
        <v>91.34615384615384</v>
      </c>
      <c r="AR19" s="102">
        <f t="shared" si="10"/>
        <v>89.457831325301214</v>
      </c>
      <c r="AS19" s="102">
        <f t="shared" si="11"/>
        <v>93.493150684931507</v>
      </c>
      <c r="AT19" s="105"/>
      <c r="AU19" s="102">
        <f t="shared" si="12"/>
        <v>88.645418326693232</v>
      </c>
      <c r="AV19" s="102">
        <f t="shared" si="13"/>
        <v>86.037735849056602</v>
      </c>
      <c r="AW19" s="102">
        <f t="shared" si="14"/>
        <v>91.561181434599163</v>
      </c>
      <c r="AX19" s="105"/>
      <c r="AY19" s="102">
        <f t="shared" si="15"/>
        <v>91.280148423005571</v>
      </c>
      <c r="AZ19" s="102">
        <f t="shared" si="16"/>
        <v>88</v>
      </c>
      <c r="BA19" s="102">
        <f t="shared" si="17"/>
        <v>94.696969696969703</v>
      </c>
      <c r="BB19" s="142"/>
      <c r="BC19" s="102" t="s">
        <v>61</v>
      </c>
      <c r="BD19" s="102" t="s">
        <v>61</v>
      </c>
      <c r="BE19" s="102" t="s">
        <v>61</v>
      </c>
    </row>
    <row r="20" spans="1:57" ht="15" customHeight="1" x14ac:dyDescent="0.2">
      <c r="A20" s="107" t="s">
        <v>84</v>
      </c>
      <c r="B20" s="261">
        <v>6741</v>
      </c>
      <c r="C20" s="261">
        <v>3337</v>
      </c>
      <c r="D20" s="261">
        <v>3404</v>
      </c>
      <c r="E20" s="261"/>
      <c r="F20" s="261">
        <v>1489</v>
      </c>
      <c r="G20" s="261">
        <v>762</v>
      </c>
      <c r="H20" s="261">
        <v>727</v>
      </c>
      <c r="I20" s="261"/>
      <c r="J20" s="261">
        <v>1465</v>
      </c>
      <c r="K20" s="261">
        <v>706</v>
      </c>
      <c r="L20" s="261">
        <v>759</v>
      </c>
      <c r="M20" s="261"/>
      <c r="N20" s="261">
        <v>1288</v>
      </c>
      <c r="O20" s="261">
        <v>625</v>
      </c>
      <c r="P20" s="261">
        <v>663</v>
      </c>
      <c r="Q20" s="261"/>
      <c r="R20" s="261">
        <v>1311</v>
      </c>
      <c r="S20" s="261">
        <v>662</v>
      </c>
      <c r="T20" s="261">
        <v>649</v>
      </c>
      <c r="U20" s="261"/>
      <c r="V20" s="261">
        <v>1188</v>
      </c>
      <c r="W20" s="261">
        <v>582</v>
      </c>
      <c r="X20" s="261">
        <v>606</v>
      </c>
      <c r="Y20" s="261"/>
      <c r="Z20" s="261">
        <v>0</v>
      </c>
      <c r="AA20" s="261">
        <v>0</v>
      </c>
      <c r="AB20" s="261">
        <v>0</v>
      </c>
      <c r="AD20" s="107" t="s">
        <v>84</v>
      </c>
      <c r="AE20" s="102">
        <f t="shared" si="0"/>
        <v>88.22143698468787</v>
      </c>
      <c r="AF20" s="102">
        <f t="shared" si="1"/>
        <v>85.345268542199491</v>
      </c>
      <c r="AG20" s="102">
        <f t="shared" si="2"/>
        <v>91.235593674618059</v>
      </c>
      <c r="AH20" s="142"/>
      <c r="AI20" s="102">
        <f t="shared" si="3"/>
        <v>84.410430839002274</v>
      </c>
      <c r="AJ20" s="102">
        <f t="shared" si="4"/>
        <v>82.289416846652259</v>
      </c>
      <c r="AK20" s="102">
        <f t="shared" si="5"/>
        <v>86.754176610978519</v>
      </c>
      <c r="AL20" s="105"/>
      <c r="AM20" s="102">
        <f t="shared" si="6"/>
        <v>87.25431804645622</v>
      </c>
      <c r="AN20" s="102">
        <f t="shared" si="7"/>
        <v>85.162846803377562</v>
      </c>
      <c r="AO20" s="102">
        <f t="shared" si="8"/>
        <v>89.294117647058826</v>
      </c>
      <c r="AP20" s="105"/>
      <c r="AQ20" s="102">
        <f t="shared" si="9"/>
        <v>87.144790257104205</v>
      </c>
      <c r="AR20" s="102">
        <f t="shared" si="10"/>
        <v>82.671957671957671</v>
      </c>
      <c r="AS20" s="102">
        <f t="shared" si="11"/>
        <v>91.828254847645425</v>
      </c>
      <c r="AT20" s="105"/>
      <c r="AU20" s="102">
        <f t="shared" si="12"/>
        <v>87.516688918558074</v>
      </c>
      <c r="AV20" s="102">
        <f t="shared" si="13"/>
        <v>83.480453972257251</v>
      </c>
      <c r="AW20" s="102">
        <f t="shared" si="14"/>
        <v>92.056737588652481</v>
      </c>
      <c r="AX20" s="105"/>
      <c r="AY20" s="102">
        <f t="shared" si="15"/>
        <v>97.217675941080188</v>
      </c>
      <c r="AZ20" s="102">
        <f t="shared" si="16"/>
        <v>96.039603960396036</v>
      </c>
      <c r="BA20" s="102">
        <f t="shared" si="17"/>
        <v>98.376623376623371</v>
      </c>
      <c r="BB20" s="142"/>
      <c r="BC20" s="102" t="s">
        <v>61</v>
      </c>
      <c r="BD20" s="102" t="s">
        <v>61</v>
      </c>
      <c r="BE20" s="102" t="s">
        <v>61</v>
      </c>
    </row>
    <row r="21" spans="1:57" ht="15" customHeight="1" x14ac:dyDescent="0.2">
      <c r="A21" s="107" t="s">
        <v>85</v>
      </c>
      <c r="B21" s="261">
        <v>1188</v>
      </c>
      <c r="C21" s="261">
        <v>543</v>
      </c>
      <c r="D21" s="261">
        <v>645</v>
      </c>
      <c r="E21" s="261"/>
      <c r="F21" s="261">
        <v>198</v>
      </c>
      <c r="G21" s="261">
        <v>114</v>
      </c>
      <c r="H21" s="261">
        <v>84</v>
      </c>
      <c r="I21" s="261"/>
      <c r="J21" s="261">
        <v>223</v>
      </c>
      <c r="K21" s="261">
        <v>86</v>
      </c>
      <c r="L21" s="261">
        <v>137</v>
      </c>
      <c r="M21" s="261"/>
      <c r="N21" s="261">
        <v>267</v>
      </c>
      <c r="O21" s="261">
        <v>119</v>
      </c>
      <c r="P21" s="261">
        <v>148</v>
      </c>
      <c r="Q21" s="261"/>
      <c r="R21" s="261">
        <v>263</v>
      </c>
      <c r="S21" s="261">
        <v>108</v>
      </c>
      <c r="T21" s="261">
        <v>155</v>
      </c>
      <c r="U21" s="261"/>
      <c r="V21" s="261">
        <v>237</v>
      </c>
      <c r="W21" s="261">
        <v>116</v>
      </c>
      <c r="X21" s="261">
        <v>121</v>
      </c>
      <c r="Y21" s="261"/>
      <c r="Z21" s="261">
        <v>0</v>
      </c>
      <c r="AA21" s="261">
        <v>0</v>
      </c>
      <c r="AB21" s="261">
        <v>0</v>
      </c>
      <c r="AD21" s="107" t="s">
        <v>85</v>
      </c>
      <c r="AE21" s="102">
        <f t="shared" si="0"/>
        <v>79.624664879356573</v>
      </c>
      <c r="AF21" s="102">
        <f t="shared" si="1"/>
        <v>73.180592991913755</v>
      </c>
      <c r="AG21" s="102">
        <f t="shared" si="2"/>
        <v>86</v>
      </c>
      <c r="AH21" s="142"/>
      <c r="AI21" s="102">
        <f t="shared" si="3"/>
        <v>66.891891891891902</v>
      </c>
      <c r="AJ21" s="102">
        <f t="shared" si="4"/>
        <v>64.772727272727266</v>
      </c>
      <c r="AK21" s="102">
        <f t="shared" si="5"/>
        <v>70</v>
      </c>
      <c r="AL21" s="105"/>
      <c r="AM21" s="102">
        <f t="shared" si="6"/>
        <v>71.01910828025477</v>
      </c>
      <c r="AN21" s="102">
        <f t="shared" si="7"/>
        <v>57.333333333333336</v>
      </c>
      <c r="AO21" s="102">
        <f t="shared" si="8"/>
        <v>83.536585365853654</v>
      </c>
      <c r="AP21" s="105"/>
      <c r="AQ21" s="102">
        <f t="shared" si="9"/>
        <v>85.031847133757964</v>
      </c>
      <c r="AR21" s="102">
        <f t="shared" si="10"/>
        <v>79.865771812080538</v>
      </c>
      <c r="AS21" s="102">
        <f t="shared" si="11"/>
        <v>89.696969696969703</v>
      </c>
      <c r="AT21" s="105"/>
      <c r="AU21" s="102">
        <f t="shared" si="12"/>
        <v>82.445141065830711</v>
      </c>
      <c r="AV21" s="102">
        <f t="shared" si="13"/>
        <v>75</v>
      </c>
      <c r="AW21" s="102">
        <f t="shared" si="14"/>
        <v>88.571428571428569</v>
      </c>
      <c r="AX21" s="105"/>
      <c r="AY21" s="102">
        <f t="shared" si="15"/>
        <v>95.180722891566262</v>
      </c>
      <c r="AZ21" s="102">
        <f t="shared" si="16"/>
        <v>94.308943089430898</v>
      </c>
      <c r="BA21" s="102">
        <f t="shared" si="17"/>
        <v>96.031746031746039</v>
      </c>
      <c r="BB21" s="142"/>
      <c r="BC21" s="102" t="s">
        <v>61</v>
      </c>
      <c r="BD21" s="102" t="s">
        <v>61</v>
      </c>
      <c r="BE21" s="102" t="s">
        <v>61</v>
      </c>
    </row>
    <row r="22" spans="1:57" ht="15" customHeight="1" x14ac:dyDescent="0.2">
      <c r="A22" s="107" t="s">
        <v>86</v>
      </c>
      <c r="B22" s="261">
        <v>17559</v>
      </c>
      <c r="C22" s="261">
        <v>8421</v>
      </c>
      <c r="D22" s="261">
        <v>9138</v>
      </c>
      <c r="E22" s="261"/>
      <c r="F22" s="261">
        <v>3754</v>
      </c>
      <c r="G22" s="261">
        <v>1834</v>
      </c>
      <c r="H22" s="261">
        <v>1920</v>
      </c>
      <c r="I22" s="261"/>
      <c r="J22" s="261">
        <v>3716</v>
      </c>
      <c r="K22" s="261">
        <v>1795</v>
      </c>
      <c r="L22" s="261">
        <v>1921</v>
      </c>
      <c r="M22" s="261"/>
      <c r="N22" s="261">
        <v>3637</v>
      </c>
      <c r="O22" s="261">
        <v>1728</v>
      </c>
      <c r="P22" s="261">
        <v>1909</v>
      </c>
      <c r="Q22" s="261"/>
      <c r="R22" s="261">
        <v>3278</v>
      </c>
      <c r="S22" s="261">
        <v>1526</v>
      </c>
      <c r="T22" s="261">
        <v>1752</v>
      </c>
      <c r="U22" s="261"/>
      <c r="V22" s="261">
        <v>3128</v>
      </c>
      <c r="W22" s="261">
        <v>1517</v>
      </c>
      <c r="X22" s="261">
        <v>1611</v>
      </c>
      <c r="Y22" s="261"/>
      <c r="Z22" s="261">
        <v>46</v>
      </c>
      <c r="AA22" s="261">
        <v>21</v>
      </c>
      <c r="AB22" s="261">
        <v>25</v>
      </c>
      <c r="AD22" s="107" t="s">
        <v>86</v>
      </c>
      <c r="AE22" s="102">
        <f t="shared" si="0"/>
        <v>77.625994694960212</v>
      </c>
      <c r="AF22" s="102">
        <f t="shared" si="1"/>
        <v>73.494501658230064</v>
      </c>
      <c r="AG22" s="102">
        <f t="shared" si="2"/>
        <v>81.867048915964887</v>
      </c>
      <c r="AH22" s="142"/>
      <c r="AI22" s="102">
        <f t="shared" si="3"/>
        <v>67.725058632509473</v>
      </c>
      <c r="AJ22" s="102">
        <f t="shared" si="4"/>
        <v>64.170748775367386</v>
      </c>
      <c r="AK22" s="102">
        <f t="shared" si="5"/>
        <v>71.508379888268152</v>
      </c>
      <c r="AL22" s="105"/>
      <c r="AM22" s="102">
        <f t="shared" si="6"/>
        <v>73.906125696101839</v>
      </c>
      <c r="AN22" s="102">
        <f t="shared" si="7"/>
        <v>69.681677018633536</v>
      </c>
      <c r="AO22" s="102">
        <f t="shared" si="8"/>
        <v>78.344208809135395</v>
      </c>
      <c r="AP22" s="105"/>
      <c r="AQ22" s="102">
        <f t="shared" si="9"/>
        <v>79.375818419903979</v>
      </c>
      <c r="AR22" s="102">
        <f t="shared" si="10"/>
        <v>74.163090128755357</v>
      </c>
      <c r="AS22" s="102">
        <f t="shared" si="11"/>
        <v>84.769094138543522</v>
      </c>
      <c r="AT22" s="105"/>
      <c r="AU22" s="102">
        <f t="shared" si="12"/>
        <v>79.834388699464199</v>
      </c>
      <c r="AV22" s="102">
        <f t="shared" si="13"/>
        <v>75.358024691358025</v>
      </c>
      <c r="AW22" s="102">
        <f t="shared" si="14"/>
        <v>84.190293128303693</v>
      </c>
      <c r="AX22" s="105"/>
      <c r="AY22" s="102">
        <f t="shared" si="15"/>
        <v>94.358974358974351</v>
      </c>
      <c r="AZ22" s="102">
        <f t="shared" si="16"/>
        <v>92.050970873786412</v>
      </c>
      <c r="BA22" s="102">
        <f t="shared" si="17"/>
        <v>96.640671865626871</v>
      </c>
      <c r="BB22" s="142"/>
      <c r="BC22" s="102">
        <f>+Z22/(Z22+Z68)*100</f>
        <v>100</v>
      </c>
      <c r="BD22" s="102">
        <f>+AA22/(AA22+AA68)*100</f>
        <v>100</v>
      </c>
      <c r="BE22" s="102">
        <f>+AB22/(AB22+AB68)*100</f>
        <v>100</v>
      </c>
    </row>
    <row r="23" spans="1:57" ht="15" customHeight="1" x14ac:dyDescent="0.2">
      <c r="A23" s="107" t="s">
        <v>87</v>
      </c>
      <c r="B23" s="261">
        <v>8111</v>
      </c>
      <c r="C23" s="261">
        <v>3904</v>
      </c>
      <c r="D23" s="261">
        <v>4207</v>
      </c>
      <c r="E23" s="261"/>
      <c r="F23" s="261">
        <v>1680</v>
      </c>
      <c r="G23" s="261">
        <v>862</v>
      </c>
      <c r="H23" s="261">
        <v>818</v>
      </c>
      <c r="I23" s="261"/>
      <c r="J23" s="261">
        <v>1698</v>
      </c>
      <c r="K23" s="261">
        <v>820</v>
      </c>
      <c r="L23" s="261">
        <v>878</v>
      </c>
      <c r="M23" s="261"/>
      <c r="N23" s="261">
        <v>1559</v>
      </c>
      <c r="O23" s="261">
        <v>724</v>
      </c>
      <c r="P23" s="261">
        <v>835</v>
      </c>
      <c r="Q23" s="261"/>
      <c r="R23" s="261">
        <v>1642</v>
      </c>
      <c r="S23" s="261">
        <v>744</v>
      </c>
      <c r="T23" s="261">
        <v>898</v>
      </c>
      <c r="U23" s="261"/>
      <c r="V23" s="261">
        <v>1532</v>
      </c>
      <c r="W23" s="261">
        <v>754</v>
      </c>
      <c r="X23" s="261">
        <v>778</v>
      </c>
      <c r="Y23" s="261"/>
      <c r="Z23" s="261">
        <v>0</v>
      </c>
      <c r="AA23" s="261">
        <v>0</v>
      </c>
      <c r="AB23" s="261">
        <v>0</v>
      </c>
      <c r="AD23" s="107" t="s">
        <v>87</v>
      </c>
      <c r="AE23" s="102">
        <f t="shared" si="0"/>
        <v>81.896203554119552</v>
      </c>
      <c r="AF23" s="102">
        <f t="shared" si="1"/>
        <v>78.252154740428949</v>
      </c>
      <c r="AG23" s="102">
        <f t="shared" si="2"/>
        <v>85.595116988809764</v>
      </c>
      <c r="AH23" s="142"/>
      <c r="AI23" s="102">
        <f t="shared" si="3"/>
        <v>74.60035523978685</v>
      </c>
      <c r="AJ23" s="102">
        <f t="shared" si="4"/>
        <v>72.742616033755269</v>
      </c>
      <c r="AK23" s="102">
        <f t="shared" si="5"/>
        <v>76.663542642924085</v>
      </c>
      <c r="AL23" s="105"/>
      <c r="AM23" s="102">
        <f t="shared" si="6"/>
        <v>80.512091038406837</v>
      </c>
      <c r="AN23" s="102">
        <f t="shared" si="7"/>
        <v>77.358490566037744</v>
      </c>
      <c r="AO23" s="102">
        <f t="shared" si="8"/>
        <v>83.698760724499522</v>
      </c>
      <c r="AP23" s="105"/>
      <c r="AQ23" s="102">
        <f t="shared" si="9"/>
        <v>81.282586027111563</v>
      </c>
      <c r="AR23" s="102">
        <f t="shared" si="10"/>
        <v>75.5741127348643</v>
      </c>
      <c r="AS23" s="102">
        <f t="shared" si="11"/>
        <v>86.979166666666657</v>
      </c>
      <c r="AT23" s="105"/>
      <c r="AU23" s="102">
        <f t="shared" si="12"/>
        <v>87.340425531914889</v>
      </c>
      <c r="AV23" s="102">
        <f t="shared" si="13"/>
        <v>81.134133042529982</v>
      </c>
      <c r="AW23" s="102">
        <f t="shared" si="14"/>
        <v>93.250259605399791</v>
      </c>
      <c r="AX23" s="105"/>
      <c r="AY23" s="102">
        <f t="shared" si="15"/>
        <v>87.793696275071625</v>
      </c>
      <c r="AZ23" s="102">
        <f t="shared" si="16"/>
        <v>86.766398158803227</v>
      </c>
      <c r="BA23" s="102">
        <f t="shared" si="17"/>
        <v>88.812785388127864</v>
      </c>
      <c r="BB23" s="142"/>
      <c r="BC23" s="102" t="s">
        <v>61</v>
      </c>
      <c r="BD23" s="102" t="s">
        <v>61</v>
      </c>
      <c r="BE23" s="102" t="s">
        <v>61</v>
      </c>
    </row>
    <row r="24" spans="1:57" ht="15" customHeight="1" x14ac:dyDescent="0.2">
      <c r="A24" s="107" t="s">
        <v>88</v>
      </c>
      <c r="B24" s="261">
        <v>8360</v>
      </c>
      <c r="C24" s="261">
        <v>4007</v>
      </c>
      <c r="D24" s="261">
        <v>4353</v>
      </c>
      <c r="E24" s="261"/>
      <c r="F24" s="261">
        <v>1979</v>
      </c>
      <c r="G24" s="261">
        <v>988</v>
      </c>
      <c r="H24" s="261">
        <v>991</v>
      </c>
      <c r="I24" s="261"/>
      <c r="J24" s="261">
        <v>1703</v>
      </c>
      <c r="K24" s="261">
        <v>805</v>
      </c>
      <c r="L24" s="261">
        <v>898</v>
      </c>
      <c r="M24" s="261"/>
      <c r="N24" s="261">
        <v>1761</v>
      </c>
      <c r="O24" s="261">
        <v>845</v>
      </c>
      <c r="P24" s="261">
        <v>916</v>
      </c>
      <c r="Q24" s="261"/>
      <c r="R24" s="261">
        <v>1508</v>
      </c>
      <c r="S24" s="261">
        <v>714</v>
      </c>
      <c r="T24" s="261">
        <v>794</v>
      </c>
      <c r="U24" s="261"/>
      <c r="V24" s="261">
        <v>1409</v>
      </c>
      <c r="W24" s="261">
        <v>655</v>
      </c>
      <c r="X24" s="261">
        <v>754</v>
      </c>
      <c r="Y24" s="261"/>
      <c r="Z24" s="261">
        <v>0</v>
      </c>
      <c r="AA24" s="261">
        <v>0</v>
      </c>
      <c r="AB24" s="261">
        <v>0</v>
      </c>
      <c r="AD24" s="107" t="s">
        <v>88</v>
      </c>
      <c r="AE24" s="102">
        <f t="shared" si="0"/>
        <v>82.405125677673723</v>
      </c>
      <c r="AF24" s="102">
        <f t="shared" si="1"/>
        <v>78.491674828599415</v>
      </c>
      <c r="AG24" s="102">
        <f t="shared" si="2"/>
        <v>86.36904761904762</v>
      </c>
      <c r="AH24" s="142"/>
      <c r="AI24" s="102">
        <f t="shared" si="3"/>
        <v>79.033546325878589</v>
      </c>
      <c r="AJ24" s="102">
        <f t="shared" si="4"/>
        <v>76.117103235747308</v>
      </c>
      <c r="AK24" s="102">
        <f t="shared" si="5"/>
        <v>82.172470978441126</v>
      </c>
      <c r="AL24" s="105"/>
      <c r="AM24" s="102">
        <f t="shared" si="6"/>
        <v>78.11926605504587</v>
      </c>
      <c r="AN24" s="102">
        <f t="shared" si="7"/>
        <v>74.261992619926204</v>
      </c>
      <c r="AO24" s="102">
        <f t="shared" si="8"/>
        <v>81.934306569343065</v>
      </c>
      <c r="AP24" s="105"/>
      <c r="AQ24" s="102">
        <f t="shared" si="9"/>
        <v>84.704184704184698</v>
      </c>
      <c r="AR24" s="102">
        <f t="shared" si="10"/>
        <v>81.406551059730248</v>
      </c>
      <c r="AS24" s="102">
        <f t="shared" si="11"/>
        <v>87.992315081652265</v>
      </c>
      <c r="AT24" s="105"/>
      <c r="AU24" s="102">
        <f t="shared" si="12"/>
        <v>83.131201764057323</v>
      </c>
      <c r="AV24" s="102">
        <f t="shared" si="13"/>
        <v>77.356446370530875</v>
      </c>
      <c r="AW24" s="102">
        <f t="shared" si="14"/>
        <v>89.113355780022445</v>
      </c>
      <c r="AX24" s="105"/>
      <c r="AY24" s="102">
        <f t="shared" si="15"/>
        <v>89.859693877551024</v>
      </c>
      <c r="AZ24" s="102">
        <f t="shared" si="16"/>
        <v>85.958005249343827</v>
      </c>
      <c r="BA24" s="102">
        <f t="shared" si="17"/>
        <v>93.548387096774192</v>
      </c>
      <c r="BB24" s="142"/>
      <c r="BC24" s="102" t="s">
        <v>61</v>
      </c>
      <c r="BD24" s="102" t="s">
        <v>61</v>
      </c>
      <c r="BE24" s="102" t="s">
        <v>61</v>
      </c>
    </row>
    <row r="25" spans="1:57" ht="15" customHeight="1" x14ac:dyDescent="0.2">
      <c r="A25" s="107" t="s">
        <v>89</v>
      </c>
      <c r="B25" s="261">
        <v>3107</v>
      </c>
      <c r="C25" s="261">
        <v>1508</v>
      </c>
      <c r="D25" s="261">
        <v>1599</v>
      </c>
      <c r="E25" s="261"/>
      <c r="F25" s="261">
        <v>699</v>
      </c>
      <c r="G25" s="261">
        <v>357</v>
      </c>
      <c r="H25" s="261">
        <v>342</v>
      </c>
      <c r="I25" s="261"/>
      <c r="J25" s="261">
        <v>664</v>
      </c>
      <c r="K25" s="261">
        <v>314</v>
      </c>
      <c r="L25" s="261">
        <v>350</v>
      </c>
      <c r="M25" s="261"/>
      <c r="N25" s="261">
        <v>621</v>
      </c>
      <c r="O25" s="261">
        <v>312</v>
      </c>
      <c r="P25" s="261">
        <v>309</v>
      </c>
      <c r="Q25" s="261"/>
      <c r="R25" s="261">
        <v>608</v>
      </c>
      <c r="S25" s="261">
        <v>280</v>
      </c>
      <c r="T25" s="261">
        <v>328</v>
      </c>
      <c r="U25" s="261"/>
      <c r="V25" s="261">
        <v>515</v>
      </c>
      <c r="W25" s="261">
        <v>245</v>
      </c>
      <c r="X25" s="261">
        <v>270</v>
      </c>
      <c r="Y25" s="261"/>
      <c r="Z25" s="261">
        <v>0</v>
      </c>
      <c r="AA25" s="261">
        <v>0</v>
      </c>
      <c r="AB25" s="261">
        <v>0</v>
      </c>
      <c r="AD25" s="107" t="s">
        <v>89</v>
      </c>
      <c r="AE25" s="102">
        <f t="shared" si="0"/>
        <v>84.269053430973699</v>
      </c>
      <c r="AF25" s="102">
        <f t="shared" si="1"/>
        <v>81.645912290200329</v>
      </c>
      <c r="AG25" s="102">
        <f t="shared" si="2"/>
        <v>86.902173913043484</v>
      </c>
      <c r="AH25" s="142"/>
      <c r="AI25" s="102">
        <f t="shared" si="3"/>
        <v>78.100558659217882</v>
      </c>
      <c r="AJ25" s="102">
        <f t="shared" si="4"/>
        <v>77.947598253275103</v>
      </c>
      <c r="AK25" s="102">
        <f t="shared" si="5"/>
        <v>78.260869565217391</v>
      </c>
      <c r="AL25" s="105"/>
      <c r="AM25" s="102">
        <f t="shared" si="6"/>
        <v>82.076637824474659</v>
      </c>
      <c r="AN25" s="102">
        <f t="shared" si="7"/>
        <v>79.09319899244332</v>
      </c>
      <c r="AO25" s="102">
        <f t="shared" si="8"/>
        <v>84.951456310679603</v>
      </c>
      <c r="AP25" s="105"/>
      <c r="AQ25" s="102">
        <f t="shared" si="9"/>
        <v>86.610878661087867</v>
      </c>
      <c r="AR25" s="102">
        <f t="shared" si="10"/>
        <v>84.552845528455293</v>
      </c>
      <c r="AS25" s="102">
        <f t="shared" si="11"/>
        <v>88.793103448275872</v>
      </c>
      <c r="AT25" s="105"/>
      <c r="AU25" s="102">
        <f t="shared" si="12"/>
        <v>82.608695652173907</v>
      </c>
      <c r="AV25" s="102">
        <f t="shared" si="13"/>
        <v>76.08695652173914</v>
      </c>
      <c r="AW25" s="102">
        <f t="shared" si="14"/>
        <v>89.130434782608688</v>
      </c>
      <c r="AX25" s="105"/>
      <c r="AY25" s="102">
        <f t="shared" si="15"/>
        <v>97.169811320754718</v>
      </c>
      <c r="AZ25" s="102">
        <f t="shared" si="16"/>
        <v>96.078431372549019</v>
      </c>
      <c r="BA25" s="102">
        <f t="shared" si="17"/>
        <v>98.181818181818187</v>
      </c>
      <c r="BB25" s="142"/>
      <c r="BC25" s="102" t="s">
        <v>61</v>
      </c>
      <c r="BD25" s="102" t="s">
        <v>61</v>
      </c>
      <c r="BE25" s="102" t="s">
        <v>61</v>
      </c>
    </row>
    <row r="26" spans="1:57" ht="15" customHeight="1" x14ac:dyDescent="0.2">
      <c r="A26" s="153" t="s">
        <v>90</v>
      </c>
      <c r="B26" s="261">
        <v>16704</v>
      </c>
      <c r="C26" s="261">
        <v>8126</v>
      </c>
      <c r="D26" s="261">
        <v>8578</v>
      </c>
      <c r="E26" s="261"/>
      <c r="F26" s="261">
        <v>3687</v>
      </c>
      <c r="G26" s="261">
        <v>1859</v>
      </c>
      <c r="H26" s="261">
        <v>1828</v>
      </c>
      <c r="I26" s="261"/>
      <c r="J26" s="261">
        <v>3417</v>
      </c>
      <c r="K26" s="261">
        <v>1621</v>
      </c>
      <c r="L26" s="261">
        <v>1796</v>
      </c>
      <c r="M26" s="261"/>
      <c r="N26" s="261">
        <v>3621</v>
      </c>
      <c r="O26" s="261">
        <v>1801</v>
      </c>
      <c r="P26" s="261">
        <v>1820</v>
      </c>
      <c r="Q26" s="261"/>
      <c r="R26" s="261">
        <v>3065</v>
      </c>
      <c r="S26" s="261">
        <v>1430</v>
      </c>
      <c r="T26" s="261">
        <v>1635</v>
      </c>
      <c r="U26" s="261"/>
      <c r="V26" s="261">
        <v>2914</v>
      </c>
      <c r="W26" s="261">
        <v>1415</v>
      </c>
      <c r="X26" s="261">
        <v>1499</v>
      </c>
      <c r="Y26" s="261"/>
      <c r="Z26" s="261">
        <v>0</v>
      </c>
      <c r="AA26" s="261">
        <v>0</v>
      </c>
      <c r="AB26" s="261">
        <v>0</v>
      </c>
      <c r="AD26" s="153" t="s">
        <v>90</v>
      </c>
      <c r="AE26" s="102">
        <f t="shared" si="0"/>
        <v>79.862306368330465</v>
      </c>
      <c r="AF26" s="102">
        <f t="shared" si="1"/>
        <v>76.834341906202724</v>
      </c>
      <c r="AG26" s="102">
        <f t="shared" si="2"/>
        <v>82.959381044487429</v>
      </c>
      <c r="AH26" s="142"/>
      <c r="AI26" s="102">
        <f t="shared" si="3"/>
        <v>70.754173862982157</v>
      </c>
      <c r="AJ26" s="102">
        <f t="shared" si="4"/>
        <v>68.597785977859786</v>
      </c>
      <c r="AK26" s="102">
        <f t="shared" si="5"/>
        <v>73.090763694522181</v>
      </c>
      <c r="AL26" s="105"/>
      <c r="AM26" s="102">
        <f t="shared" si="6"/>
        <v>74.983541803818298</v>
      </c>
      <c r="AN26" s="102">
        <f t="shared" si="7"/>
        <v>70.203551320918152</v>
      </c>
      <c r="AO26" s="102">
        <f t="shared" si="8"/>
        <v>79.893238434163706</v>
      </c>
      <c r="AP26" s="105"/>
      <c r="AQ26" s="102">
        <f t="shared" si="9"/>
        <v>83.088572739788887</v>
      </c>
      <c r="AR26" s="102">
        <f t="shared" si="10"/>
        <v>80.581655480984338</v>
      </c>
      <c r="AS26" s="102">
        <f t="shared" si="11"/>
        <v>85.727743758831849</v>
      </c>
      <c r="AT26" s="105"/>
      <c r="AU26" s="102">
        <f t="shared" si="12"/>
        <v>81.041776837652037</v>
      </c>
      <c r="AV26" s="102">
        <f t="shared" si="13"/>
        <v>77.213822894168473</v>
      </c>
      <c r="AW26" s="102">
        <f t="shared" si="14"/>
        <v>84.715025906735747</v>
      </c>
      <c r="AX26" s="105"/>
      <c r="AY26" s="102">
        <f t="shared" si="15"/>
        <v>96.875</v>
      </c>
      <c r="AZ26" s="102">
        <f t="shared" si="16"/>
        <v>96.258503401360542</v>
      </c>
      <c r="BA26" s="102">
        <f t="shared" si="17"/>
        <v>97.464239271781537</v>
      </c>
      <c r="BB26" s="142"/>
      <c r="BC26" s="102" t="s">
        <v>61</v>
      </c>
      <c r="BD26" s="102" t="s">
        <v>61</v>
      </c>
      <c r="BE26" s="102" t="s">
        <v>61</v>
      </c>
    </row>
    <row r="27" spans="1:57" ht="15" customHeight="1" x14ac:dyDescent="0.2">
      <c r="A27" s="107" t="s">
        <v>91</v>
      </c>
      <c r="B27" s="261">
        <v>4947</v>
      </c>
      <c r="C27" s="261">
        <v>2431</v>
      </c>
      <c r="D27" s="261">
        <v>2516</v>
      </c>
      <c r="E27" s="261"/>
      <c r="F27" s="261">
        <v>1125</v>
      </c>
      <c r="G27" s="261">
        <v>539</v>
      </c>
      <c r="H27" s="261">
        <v>586</v>
      </c>
      <c r="I27" s="261"/>
      <c r="J27" s="261">
        <v>1000</v>
      </c>
      <c r="K27" s="261">
        <v>503</v>
      </c>
      <c r="L27" s="261">
        <v>497</v>
      </c>
      <c r="M27" s="261"/>
      <c r="N27" s="261">
        <v>1041</v>
      </c>
      <c r="O27" s="261">
        <v>522</v>
      </c>
      <c r="P27" s="261">
        <v>519</v>
      </c>
      <c r="Q27" s="261"/>
      <c r="R27" s="261">
        <v>940</v>
      </c>
      <c r="S27" s="261">
        <v>461</v>
      </c>
      <c r="T27" s="261">
        <v>479</v>
      </c>
      <c r="U27" s="261"/>
      <c r="V27" s="261">
        <v>818</v>
      </c>
      <c r="W27" s="261">
        <v>400</v>
      </c>
      <c r="X27" s="261">
        <v>418</v>
      </c>
      <c r="Y27" s="261"/>
      <c r="Z27" s="261">
        <v>23</v>
      </c>
      <c r="AA27" s="261">
        <v>6</v>
      </c>
      <c r="AB27" s="261">
        <v>17</v>
      </c>
      <c r="AD27" s="107" t="s">
        <v>91</v>
      </c>
      <c r="AE27" s="102">
        <f t="shared" si="0"/>
        <v>85.974973931178312</v>
      </c>
      <c r="AF27" s="102">
        <f t="shared" si="1"/>
        <v>83.683304647160071</v>
      </c>
      <c r="AG27" s="102">
        <f t="shared" si="2"/>
        <v>88.311688311688314</v>
      </c>
      <c r="AH27" s="142"/>
      <c r="AI27" s="102">
        <f t="shared" si="3"/>
        <v>80.760947595118452</v>
      </c>
      <c r="AJ27" s="102">
        <f t="shared" si="4"/>
        <v>79.498525073746322</v>
      </c>
      <c r="AK27" s="102">
        <f t="shared" si="5"/>
        <v>81.95804195804196</v>
      </c>
      <c r="AL27" s="105"/>
      <c r="AM27" s="102">
        <f t="shared" si="6"/>
        <v>82.440230832646336</v>
      </c>
      <c r="AN27" s="102">
        <f t="shared" si="7"/>
        <v>79.462875197472343</v>
      </c>
      <c r="AO27" s="102">
        <f t="shared" si="8"/>
        <v>85.689655172413794</v>
      </c>
      <c r="AP27" s="105"/>
      <c r="AQ27" s="102">
        <f t="shared" si="9"/>
        <v>89.97407087294728</v>
      </c>
      <c r="AR27" s="102">
        <f t="shared" si="10"/>
        <v>87.731092436974791</v>
      </c>
      <c r="AS27" s="102">
        <f t="shared" si="11"/>
        <v>92.34875444839858</v>
      </c>
      <c r="AT27" s="105"/>
      <c r="AU27" s="102">
        <f t="shared" si="12"/>
        <v>85.299455535390194</v>
      </c>
      <c r="AV27" s="102">
        <f t="shared" si="13"/>
        <v>82.321428571428569</v>
      </c>
      <c r="AW27" s="102">
        <f t="shared" si="14"/>
        <v>88.376383763837637</v>
      </c>
      <c r="AX27" s="105"/>
      <c r="AY27" s="102">
        <f t="shared" si="15"/>
        <v>94.457274826789842</v>
      </c>
      <c r="AZ27" s="102">
        <f t="shared" si="16"/>
        <v>92.378752886836025</v>
      </c>
      <c r="BA27" s="102">
        <f t="shared" si="17"/>
        <v>96.535796766743658</v>
      </c>
      <c r="BB27" s="142"/>
      <c r="BC27" s="102">
        <f t="shared" ref="BC27:BE28" si="18">+Z27/(Z27+Z73)*100</f>
        <v>100</v>
      </c>
      <c r="BD27" s="102">
        <f t="shared" si="18"/>
        <v>100</v>
      </c>
      <c r="BE27" s="102">
        <f t="shared" si="18"/>
        <v>100</v>
      </c>
    </row>
    <row r="28" spans="1:57" ht="15" customHeight="1" x14ac:dyDescent="0.2">
      <c r="A28" s="107" t="s">
        <v>92</v>
      </c>
      <c r="B28" s="261">
        <v>19843</v>
      </c>
      <c r="C28" s="261">
        <v>9674</v>
      </c>
      <c r="D28" s="261">
        <v>10169</v>
      </c>
      <c r="E28" s="261"/>
      <c r="F28" s="261">
        <v>4401</v>
      </c>
      <c r="G28" s="261">
        <v>2188</v>
      </c>
      <c r="H28" s="261">
        <v>2213</v>
      </c>
      <c r="I28" s="261"/>
      <c r="J28" s="261">
        <v>4359</v>
      </c>
      <c r="K28" s="261">
        <v>2160</v>
      </c>
      <c r="L28" s="261">
        <v>2199</v>
      </c>
      <c r="M28" s="261"/>
      <c r="N28" s="261">
        <v>4257</v>
      </c>
      <c r="O28" s="261">
        <v>2056</v>
      </c>
      <c r="P28" s="261">
        <v>2201</v>
      </c>
      <c r="Q28" s="261"/>
      <c r="R28" s="261">
        <v>3455</v>
      </c>
      <c r="S28" s="261">
        <v>1663</v>
      </c>
      <c r="T28" s="261">
        <v>1792</v>
      </c>
      <c r="U28" s="261"/>
      <c r="V28" s="261">
        <v>3348</v>
      </c>
      <c r="W28" s="261">
        <v>1596</v>
      </c>
      <c r="X28" s="261">
        <v>1752</v>
      </c>
      <c r="Y28" s="261"/>
      <c r="Z28" s="261">
        <v>23</v>
      </c>
      <c r="AA28" s="261">
        <v>11</v>
      </c>
      <c r="AB28" s="261">
        <v>12</v>
      </c>
      <c r="AD28" s="107" t="s">
        <v>92</v>
      </c>
      <c r="AE28" s="102">
        <f t="shared" si="0"/>
        <v>85.696393867415239</v>
      </c>
      <c r="AF28" s="102">
        <f t="shared" si="1"/>
        <v>82.811162472179419</v>
      </c>
      <c r="AG28" s="102">
        <f t="shared" si="2"/>
        <v>88.634184607338966</v>
      </c>
      <c r="AH28" s="142"/>
      <c r="AI28" s="102">
        <f t="shared" si="3"/>
        <v>80.722670579603815</v>
      </c>
      <c r="AJ28" s="102">
        <f t="shared" si="4"/>
        <v>77.809388335704128</v>
      </c>
      <c r="AK28" s="102">
        <f t="shared" si="5"/>
        <v>83.825757575757578</v>
      </c>
      <c r="AL28" s="105"/>
      <c r="AM28" s="102">
        <f t="shared" si="6"/>
        <v>83.346080305927345</v>
      </c>
      <c r="AN28" s="102">
        <f t="shared" si="7"/>
        <v>80.357142857142861</v>
      </c>
      <c r="AO28" s="102">
        <f t="shared" si="8"/>
        <v>86.506687647521645</v>
      </c>
      <c r="AP28" s="105"/>
      <c r="AQ28" s="102">
        <f t="shared" si="9"/>
        <v>85.088946632020793</v>
      </c>
      <c r="AR28" s="102">
        <f t="shared" si="10"/>
        <v>81.977671451355661</v>
      </c>
      <c r="AS28" s="102">
        <f t="shared" si="11"/>
        <v>88.216432865731463</v>
      </c>
      <c r="AT28" s="105"/>
      <c r="AU28" s="102">
        <f t="shared" si="12"/>
        <v>86.461461461461468</v>
      </c>
      <c r="AV28" s="102">
        <f t="shared" si="13"/>
        <v>82.777501244400199</v>
      </c>
      <c r="AW28" s="102">
        <f t="shared" si="14"/>
        <v>90.186210367388014</v>
      </c>
      <c r="AX28" s="105"/>
      <c r="AY28" s="102">
        <f t="shared" si="15"/>
        <v>97.015357867284848</v>
      </c>
      <c r="AZ28" s="102">
        <f t="shared" si="16"/>
        <v>96.493349455864575</v>
      </c>
      <c r="BA28" s="102">
        <f t="shared" si="17"/>
        <v>97.495826377295487</v>
      </c>
      <c r="BB28" s="142"/>
      <c r="BC28" s="102">
        <f t="shared" si="18"/>
        <v>100</v>
      </c>
      <c r="BD28" s="102">
        <f t="shared" si="18"/>
        <v>100</v>
      </c>
      <c r="BE28" s="102">
        <f t="shared" si="18"/>
        <v>100</v>
      </c>
    </row>
    <row r="29" spans="1:57" ht="15" customHeight="1" x14ac:dyDescent="0.2">
      <c r="A29" s="107" t="s">
        <v>93</v>
      </c>
      <c r="B29" s="261">
        <v>3315</v>
      </c>
      <c r="C29" s="261">
        <v>1554</v>
      </c>
      <c r="D29" s="261">
        <v>1761</v>
      </c>
      <c r="E29" s="261"/>
      <c r="F29" s="261">
        <v>809</v>
      </c>
      <c r="G29" s="261">
        <v>376</v>
      </c>
      <c r="H29" s="261">
        <v>433</v>
      </c>
      <c r="I29" s="261"/>
      <c r="J29" s="261">
        <v>695</v>
      </c>
      <c r="K29" s="261">
        <v>318</v>
      </c>
      <c r="L29" s="261">
        <v>377</v>
      </c>
      <c r="M29" s="261"/>
      <c r="N29" s="261">
        <v>697</v>
      </c>
      <c r="O29" s="261">
        <v>331</v>
      </c>
      <c r="P29" s="261">
        <v>366</v>
      </c>
      <c r="Q29" s="261"/>
      <c r="R29" s="261">
        <v>613</v>
      </c>
      <c r="S29" s="261">
        <v>292</v>
      </c>
      <c r="T29" s="261">
        <v>321</v>
      </c>
      <c r="U29" s="261"/>
      <c r="V29" s="261">
        <v>501</v>
      </c>
      <c r="W29" s="261">
        <v>237</v>
      </c>
      <c r="X29" s="261">
        <v>264</v>
      </c>
      <c r="Y29" s="261"/>
      <c r="Z29" s="261">
        <v>0</v>
      </c>
      <c r="AA29" s="261">
        <v>0</v>
      </c>
      <c r="AB29" s="261">
        <v>0</v>
      </c>
      <c r="AD29" s="107" t="s">
        <v>93</v>
      </c>
      <c r="AE29" s="102">
        <f t="shared" si="0"/>
        <v>85.043612108773729</v>
      </c>
      <c r="AF29" s="102">
        <f t="shared" si="1"/>
        <v>81.66053599579611</v>
      </c>
      <c r="AG29" s="102">
        <f t="shared" si="2"/>
        <v>88.270676691729321</v>
      </c>
      <c r="AH29" s="142"/>
      <c r="AI29" s="102">
        <f t="shared" si="3"/>
        <v>78.543689320388353</v>
      </c>
      <c r="AJ29" s="102">
        <f t="shared" si="4"/>
        <v>73.870333988212181</v>
      </c>
      <c r="AK29" s="102">
        <f t="shared" si="5"/>
        <v>83.109404990403064</v>
      </c>
      <c r="AL29" s="105"/>
      <c r="AM29" s="102">
        <f t="shared" si="6"/>
        <v>81.191588785046733</v>
      </c>
      <c r="AN29" s="102">
        <f t="shared" si="7"/>
        <v>76.076555023923447</v>
      </c>
      <c r="AO29" s="102">
        <f t="shared" si="8"/>
        <v>86.073059360730596</v>
      </c>
      <c r="AP29" s="105"/>
      <c r="AQ29" s="102">
        <f t="shared" si="9"/>
        <v>87.672955974842765</v>
      </c>
      <c r="AR29" s="102">
        <f t="shared" si="10"/>
        <v>87.335092348284959</v>
      </c>
      <c r="AS29" s="102">
        <f t="shared" si="11"/>
        <v>87.980769230769226</v>
      </c>
      <c r="AT29" s="105"/>
      <c r="AU29" s="102">
        <f t="shared" si="12"/>
        <v>89.228529839883549</v>
      </c>
      <c r="AV29" s="102">
        <f t="shared" si="13"/>
        <v>85.630498533724335</v>
      </c>
      <c r="AW29" s="102">
        <f t="shared" si="14"/>
        <v>92.774566473988443</v>
      </c>
      <c r="AX29" s="105"/>
      <c r="AY29" s="102">
        <f t="shared" si="15"/>
        <v>94.528301886792448</v>
      </c>
      <c r="AZ29" s="102">
        <f t="shared" si="16"/>
        <v>92.578125</v>
      </c>
      <c r="BA29" s="102">
        <f t="shared" si="17"/>
        <v>96.350364963503651</v>
      </c>
      <c r="BB29" s="142"/>
      <c r="BC29" s="102" t="s">
        <v>61</v>
      </c>
      <c r="BD29" s="102" t="s">
        <v>61</v>
      </c>
      <c r="BE29" s="102" t="s">
        <v>61</v>
      </c>
    </row>
    <row r="30" spans="1:57" ht="15" customHeight="1" x14ac:dyDescent="0.2">
      <c r="A30" s="107" t="s">
        <v>94</v>
      </c>
      <c r="B30" s="261">
        <v>6165</v>
      </c>
      <c r="C30" s="261">
        <v>2973</v>
      </c>
      <c r="D30" s="261">
        <v>3192</v>
      </c>
      <c r="E30" s="261"/>
      <c r="F30" s="261">
        <v>1587</v>
      </c>
      <c r="G30" s="261">
        <v>801</v>
      </c>
      <c r="H30" s="261">
        <v>786</v>
      </c>
      <c r="I30" s="261"/>
      <c r="J30" s="261">
        <v>1201</v>
      </c>
      <c r="K30" s="261">
        <v>581</v>
      </c>
      <c r="L30" s="261">
        <v>620</v>
      </c>
      <c r="M30" s="261"/>
      <c r="N30" s="261">
        <v>1169</v>
      </c>
      <c r="O30" s="261">
        <v>544</v>
      </c>
      <c r="P30" s="261">
        <v>625</v>
      </c>
      <c r="Q30" s="261"/>
      <c r="R30" s="261">
        <v>1192</v>
      </c>
      <c r="S30" s="261">
        <v>578</v>
      </c>
      <c r="T30" s="261">
        <v>614</v>
      </c>
      <c r="U30" s="261"/>
      <c r="V30" s="261">
        <v>997</v>
      </c>
      <c r="W30" s="261">
        <v>463</v>
      </c>
      <c r="X30" s="261">
        <v>534</v>
      </c>
      <c r="Y30" s="261"/>
      <c r="Z30" s="261">
        <v>19</v>
      </c>
      <c r="AA30" s="261">
        <v>6</v>
      </c>
      <c r="AB30" s="261">
        <v>13</v>
      </c>
      <c r="AD30" s="107" t="s">
        <v>94</v>
      </c>
      <c r="AE30" s="102">
        <f t="shared" si="0"/>
        <v>87.571022727272734</v>
      </c>
      <c r="AF30" s="102">
        <f t="shared" si="1"/>
        <v>85.137457044673539</v>
      </c>
      <c r="AG30" s="102">
        <f t="shared" si="2"/>
        <v>89.966178128523111</v>
      </c>
      <c r="AH30" s="142"/>
      <c r="AI30" s="102">
        <f t="shared" si="3"/>
        <v>85.414424111948335</v>
      </c>
      <c r="AJ30" s="102">
        <f t="shared" si="4"/>
        <v>84.582893347412877</v>
      </c>
      <c r="AK30" s="102">
        <f t="shared" si="5"/>
        <v>86.2788144895719</v>
      </c>
      <c r="AL30" s="105"/>
      <c r="AM30" s="102">
        <f t="shared" si="6"/>
        <v>80.929919137466314</v>
      </c>
      <c r="AN30" s="102">
        <f t="shared" si="7"/>
        <v>78.196500672947508</v>
      </c>
      <c r="AO30" s="102">
        <f t="shared" si="8"/>
        <v>83.670715249662621</v>
      </c>
      <c r="AP30" s="105"/>
      <c r="AQ30" s="102">
        <f t="shared" si="9"/>
        <v>88.560606060606062</v>
      </c>
      <c r="AR30" s="102">
        <f t="shared" si="10"/>
        <v>84.210526315789465</v>
      </c>
      <c r="AS30" s="102">
        <f t="shared" si="11"/>
        <v>92.7299703264095</v>
      </c>
      <c r="AT30" s="105"/>
      <c r="AU30" s="102">
        <f t="shared" si="12"/>
        <v>90.646387832699617</v>
      </c>
      <c r="AV30" s="102">
        <f t="shared" si="13"/>
        <v>87.575757575757578</v>
      </c>
      <c r="AW30" s="102">
        <f t="shared" si="14"/>
        <v>93.74045801526718</v>
      </c>
      <c r="AX30" s="105"/>
      <c r="AY30" s="102">
        <f t="shared" si="15"/>
        <v>95.589645254074782</v>
      </c>
      <c r="AZ30" s="102">
        <f t="shared" si="16"/>
        <v>94.683026584867079</v>
      </c>
      <c r="BA30" s="102">
        <f t="shared" si="17"/>
        <v>96.389891696750908</v>
      </c>
      <c r="BB30" s="142"/>
      <c r="BC30" s="102">
        <f>+Z30/(Z30+Z76)*100</f>
        <v>95</v>
      </c>
      <c r="BD30" s="102">
        <f>+AA30/(AA30+AA76)*100</f>
        <v>85.714285714285708</v>
      </c>
      <c r="BE30" s="102">
        <f>+AB30/(AB30+AB76)*100</f>
        <v>100</v>
      </c>
    </row>
    <row r="31" spans="1:57" ht="15" customHeight="1" x14ac:dyDescent="0.2">
      <c r="A31" s="107" t="s">
        <v>95</v>
      </c>
      <c r="B31" s="261">
        <v>2447</v>
      </c>
      <c r="C31" s="261">
        <v>1170</v>
      </c>
      <c r="D31" s="261">
        <v>1277</v>
      </c>
      <c r="E31" s="261"/>
      <c r="F31" s="261">
        <v>542</v>
      </c>
      <c r="G31" s="261">
        <v>277</v>
      </c>
      <c r="H31" s="261">
        <v>265</v>
      </c>
      <c r="I31" s="261"/>
      <c r="J31" s="261">
        <v>518</v>
      </c>
      <c r="K31" s="261">
        <v>242</v>
      </c>
      <c r="L31" s="261">
        <v>276</v>
      </c>
      <c r="M31" s="261"/>
      <c r="N31" s="261">
        <v>384</v>
      </c>
      <c r="O31" s="261">
        <v>188</v>
      </c>
      <c r="P31" s="261">
        <v>196</v>
      </c>
      <c r="Q31" s="261"/>
      <c r="R31" s="261">
        <v>486</v>
      </c>
      <c r="S31" s="261">
        <v>225</v>
      </c>
      <c r="T31" s="261">
        <v>261</v>
      </c>
      <c r="U31" s="261"/>
      <c r="V31" s="261">
        <v>517</v>
      </c>
      <c r="W31" s="261">
        <v>238</v>
      </c>
      <c r="X31" s="261">
        <v>279</v>
      </c>
      <c r="Y31" s="261"/>
      <c r="Z31" s="261">
        <v>0</v>
      </c>
      <c r="AA31" s="261">
        <v>0</v>
      </c>
      <c r="AB31" s="261">
        <v>0</v>
      </c>
      <c r="AD31" s="107" t="s">
        <v>95</v>
      </c>
      <c r="AE31" s="102">
        <f t="shared" si="0"/>
        <v>88.531114327062227</v>
      </c>
      <c r="AF31" s="102">
        <f t="shared" si="1"/>
        <v>86.156111929307812</v>
      </c>
      <c r="AG31" s="102">
        <f t="shared" si="2"/>
        <v>90.825035561877669</v>
      </c>
      <c r="AH31" s="142"/>
      <c r="AI31" s="102">
        <f t="shared" si="3"/>
        <v>88.417618270799352</v>
      </c>
      <c r="AJ31" s="102">
        <f t="shared" si="4"/>
        <v>87.658227848101262</v>
      </c>
      <c r="AK31" s="102">
        <f t="shared" si="5"/>
        <v>89.225589225589232</v>
      </c>
      <c r="AL31" s="105"/>
      <c r="AM31" s="102">
        <f t="shared" si="6"/>
        <v>87.058823529411768</v>
      </c>
      <c r="AN31" s="102">
        <f t="shared" si="7"/>
        <v>84.320557491289193</v>
      </c>
      <c r="AO31" s="102">
        <f t="shared" si="8"/>
        <v>89.610389610389603</v>
      </c>
      <c r="AP31" s="105"/>
      <c r="AQ31" s="102">
        <f t="shared" si="9"/>
        <v>75.889328063241095</v>
      </c>
      <c r="AR31" s="102">
        <f t="shared" si="10"/>
        <v>72.586872586872587</v>
      </c>
      <c r="AS31" s="102">
        <f t="shared" si="11"/>
        <v>79.352226720647778</v>
      </c>
      <c r="AT31" s="105"/>
      <c r="AU31" s="102">
        <f t="shared" si="12"/>
        <v>92.220113851992409</v>
      </c>
      <c r="AV31" s="102">
        <f t="shared" si="13"/>
        <v>88.582677165354326</v>
      </c>
      <c r="AW31" s="102">
        <f t="shared" si="14"/>
        <v>95.604395604395606</v>
      </c>
      <c r="AX31" s="105"/>
      <c r="AY31" s="102">
        <f t="shared" si="15"/>
        <v>98.852772466539193</v>
      </c>
      <c r="AZ31" s="102">
        <f t="shared" si="16"/>
        <v>98.347107438016536</v>
      </c>
      <c r="BA31" s="102">
        <f t="shared" si="17"/>
        <v>99.288256227758012</v>
      </c>
      <c r="BB31" s="142"/>
      <c r="BC31" s="102" t="s">
        <v>61</v>
      </c>
      <c r="BD31" s="102" t="s">
        <v>61</v>
      </c>
      <c r="BE31" s="102" t="s">
        <v>61</v>
      </c>
    </row>
    <row r="32" spans="1:57" ht="15" customHeight="1" x14ac:dyDescent="0.2">
      <c r="A32" s="107" t="s">
        <v>96</v>
      </c>
      <c r="B32" s="261">
        <v>3976</v>
      </c>
      <c r="C32" s="261">
        <v>1965</v>
      </c>
      <c r="D32" s="261">
        <v>2011</v>
      </c>
      <c r="E32" s="261"/>
      <c r="F32" s="261">
        <v>801</v>
      </c>
      <c r="G32" s="261">
        <v>391</v>
      </c>
      <c r="H32" s="261">
        <v>410</v>
      </c>
      <c r="I32" s="261"/>
      <c r="J32" s="261">
        <v>837</v>
      </c>
      <c r="K32" s="261">
        <v>423</v>
      </c>
      <c r="L32" s="261">
        <v>414</v>
      </c>
      <c r="M32" s="261"/>
      <c r="N32" s="261">
        <v>763</v>
      </c>
      <c r="O32" s="261">
        <v>358</v>
      </c>
      <c r="P32" s="261">
        <v>405</v>
      </c>
      <c r="Q32" s="261"/>
      <c r="R32" s="261">
        <v>819</v>
      </c>
      <c r="S32" s="261">
        <v>422</v>
      </c>
      <c r="T32" s="261">
        <v>397</v>
      </c>
      <c r="U32" s="261"/>
      <c r="V32" s="261">
        <v>748</v>
      </c>
      <c r="W32" s="261">
        <v>368</v>
      </c>
      <c r="X32" s="261">
        <v>380</v>
      </c>
      <c r="Y32" s="261"/>
      <c r="Z32" s="261">
        <v>8</v>
      </c>
      <c r="AA32" s="261">
        <v>3</v>
      </c>
      <c r="AB32" s="261">
        <v>5</v>
      </c>
      <c r="AD32" s="107" t="s">
        <v>96</v>
      </c>
      <c r="AE32" s="102">
        <f t="shared" si="0"/>
        <v>90.528233151183969</v>
      </c>
      <c r="AF32" s="102">
        <f t="shared" si="1"/>
        <v>88.914027149321257</v>
      </c>
      <c r="AG32" s="102">
        <f t="shared" si="2"/>
        <v>92.163153070577451</v>
      </c>
      <c r="AH32" s="142"/>
      <c r="AI32" s="102">
        <f t="shared" si="3"/>
        <v>84.227129337539424</v>
      </c>
      <c r="AJ32" s="102">
        <f t="shared" si="4"/>
        <v>82.315789473684205</v>
      </c>
      <c r="AK32" s="102">
        <f t="shared" si="5"/>
        <v>86.134453781512605</v>
      </c>
      <c r="AL32" s="105"/>
      <c r="AM32" s="102">
        <f t="shared" si="6"/>
        <v>88.012618296529965</v>
      </c>
      <c r="AN32" s="102">
        <f t="shared" si="7"/>
        <v>86.150712830957232</v>
      </c>
      <c r="AO32" s="102">
        <f t="shared" si="8"/>
        <v>90</v>
      </c>
      <c r="AP32" s="105"/>
      <c r="AQ32" s="102">
        <f t="shared" si="9"/>
        <v>89.344262295081961</v>
      </c>
      <c r="AR32" s="102">
        <f t="shared" si="10"/>
        <v>87.104622871046232</v>
      </c>
      <c r="AS32" s="102">
        <f t="shared" si="11"/>
        <v>91.422121896162537</v>
      </c>
      <c r="AT32" s="105"/>
      <c r="AU32" s="102">
        <f t="shared" si="12"/>
        <v>94.682080924855498</v>
      </c>
      <c r="AV32" s="102">
        <f t="shared" si="13"/>
        <v>93.156732891832235</v>
      </c>
      <c r="AW32" s="102">
        <f t="shared" si="14"/>
        <v>96.359223300970882</v>
      </c>
      <c r="AX32" s="105"/>
      <c r="AY32" s="102">
        <f t="shared" si="15"/>
        <v>98.034076015727393</v>
      </c>
      <c r="AZ32" s="102">
        <f t="shared" si="16"/>
        <v>97.612732095490713</v>
      </c>
      <c r="BA32" s="102">
        <f t="shared" si="17"/>
        <v>98.445595854922274</v>
      </c>
      <c r="BB32" s="142"/>
      <c r="BC32" s="102">
        <f>+Z32/(Z32+Z78)*100</f>
        <v>100</v>
      </c>
      <c r="BD32" s="102">
        <f>+AA32/(AA32+AA78)*100</f>
        <v>100</v>
      </c>
      <c r="BE32" s="102">
        <f>+AB32/(AB32+AB78)*100</f>
        <v>100</v>
      </c>
    </row>
    <row r="33" spans="1:60" ht="15" customHeight="1" x14ac:dyDescent="0.2">
      <c r="A33" s="107" t="s">
        <v>97</v>
      </c>
      <c r="B33" s="261">
        <v>2709</v>
      </c>
      <c r="C33" s="261">
        <v>1340</v>
      </c>
      <c r="D33" s="261">
        <v>1369</v>
      </c>
      <c r="E33" s="261"/>
      <c r="F33" s="261">
        <v>643</v>
      </c>
      <c r="G33" s="261">
        <v>322</v>
      </c>
      <c r="H33" s="261">
        <v>321</v>
      </c>
      <c r="I33" s="261"/>
      <c r="J33" s="261">
        <v>587</v>
      </c>
      <c r="K33" s="261">
        <v>300</v>
      </c>
      <c r="L33" s="261">
        <v>287</v>
      </c>
      <c r="M33" s="261"/>
      <c r="N33" s="261">
        <v>580</v>
      </c>
      <c r="O33" s="261">
        <v>296</v>
      </c>
      <c r="P33" s="261">
        <v>284</v>
      </c>
      <c r="Q33" s="261"/>
      <c r="R33" s="261">
        <v>437</v>
      </c>
      <c r="S33" s="261">
        <v>212</v>
      </c>
      <c r="T33" s="261">
        <v>225</v>
      </c>
      <c r="U33" s="261"/>
      <c r="V33" s="261">
        <v>462</v>
      </c>
      <c r="W33" s="261">
        <v>210</v>
      </c>
      <c r="X33" s="261">
        <v>252</v>
      </c>
      <c r="Y33" s="261"/>
      <c r="Z33" s="261">
        <v>0</v>
      </c>
      <c r="AA33" s="261">
        <v>0</v>
      </c>
      <c r="AB33" s="261">
        <v>0</v>
      </c>
      <c r="AD33" s="107" t="s">
        <v>97</v>
      </c>
      <c r="AE33" s="102">
        <f t="shared" si="0"/>
        <v>88.994743758212877</v>
      </c>
      <c r="AF33" s="102">
        <f t="shared" si="1"/>
        <v>87.069525666016887</v>
      </c>
      <c r="AG33" s="102">
        <f t="shared" si="2"/>
        <v>90.963455149501655</v>
      </c>
      <c r="AH33" s="142"/>
      <c r="AI33" s="102">
        <f t="shared" si="3"/>
        <v>83.833116036505871</v>
      </c>
      <c r="AJ33" s="102">
        <f t="shared" si="4"/>
        <v>80.904522613065325</v>
      </c>
      <c r="AK33" s="102">
        <f t="shared" si="5"/>
        <v>86.99186991869918</v>
      </c>
      <c r="AL33" s="105"/>
      <c r="AM33" s="102">
        <f t="shared" si="6"/>
        <v>86.962962962962962</v>
      </c>
      <c r="AN33" s="102">
        <f t="shared" si="7"/>
        <v>86.705202312138724</v>
      </c>
      <c r="AO33" s="102">
        <f t="shared" si="8"/>
        <v>87.2340425531915</v>
      </c>
      <c r="AP33" s="105"/>
      <c r="AQ33" s="102">
        <f t="shared" si="9"/>
        <v>97.47899159663865</v>
      </c>
      <c r="AR33" s="102">
        <f t="shared" si="10"/>
        <v>97.049180327868854</v>
      </c>
      <c r="AS33" s="102">
        <f t="shared" si="11"/>
        <v>97.931034482758619</v>
      </c>
      <c r="AT33" s="105"/>
      <c r="AU33" s="102">
        <f t="shared" si="12"/>
        <v>80.776340110905736</v>
      </c>
      <c r="AV33" s="102">
        <f t="shared" si="13"/>
        <v>76.53429602888086</v>
      </c>
      <c r="AW33" s="102">
        <f t="shared" si="14"/>
        <v>85.227272727272734</v>
      </c>
      <c r="AX33" s="105"/>
      <c r="AY33" s="102">
        <f t="shared" si="15"/>
        <v>99.141630901287556</v>
      </c>
      <c r="AZ33" s="102">
        <f t="shared" si="16"/>
        <v>98.591549295774655</v>
      </c>
      <c r="BA33" s="102">
        <f t="shared" si="17"/>
        <v>99.604743083003953</v>
      </c>
      <c r="BB33" s="142"/>
      <c r="BC33" s="102" t="s">
        <v>61</v>
      </c>
      <c r="BD33" s="102" t="s">
        <v>61</v>
      </c>
      <c r="BE33" s="102" t="s">
        <v>61</v>
      </c>
    </row>
    <row r="34" spans="1:60" ht="15" customHeight="1" x14ac:dyDescent="0.2">
      <c r="A34" s="107" t="s">
        <v>98</v>
      </c>
      <c r="B34" s="261">
        <v>7329</v>
      </c>
      <c r="C34" s="261">
        <v>3687</v>
      </c>
      <c r="D34" s="261">
        <v>3642</v>
      </c>
      <c r="E34" s="261"/>
      <c r="F34" s="261">
        <v>1545</v>
      </c>
      <c r="G34" s="261">
        <v>822</v>
      </c>
      <c r="H34" s="261">
        <v>723</v>
      </c>
      <c r="I34" s="261"/>
      <c r="J34" s="261">
        <v>1509</v>
      </c>
      <c r="K34" s="261">
        <v>750</v>
      </c>
      <c r="L34" s="261">
        <v>759</v>
      </c>
      <c r="M34" s="261"/>
      <c r="N34" s="261">
        <v>1545</v>
      </c>
      <c r="O34" s="261">
        <v>757</v>
      </c>
      <c r="P34" s="261">
        <v>788</v>
      </c>
      <c r="Q34" s="261"/>
      <c r="R34" s="261">
        <v>1468</v>
      </c>
      <c r="S34" s="261">
        <v>742</v>
      </c>
      <c r="T34" s="261">
        <v>726</v>
      </c>
      <c r="U34" s="261"/>
      <c r="V34" s="261">
        <v>1262</v>
      </c>
      <c r="W34" s="261">
        <v>616</v>
      </c>
      <c r="X34" s="261">
        <v>646</v>
      </c>
      <c r="Y34" s="261"/>
      <c r="Z34" s="261">
        <v>0</v>
      </c>
      <c r="AA34" s="261">
        <v>0</v>
      </c>
      <c r="AB34" s="261">
        <v>0</v>
      </c>
      <c r="AD34" s="107" t="s">
        <v>98</v>
      </c>
      <c r="AE34" s="102">
        <f t="shared" si="0"/>
        <v>87.187723054960742</v>
      </c>
      <c r="AF34" s="102">
        <f t="shared" si="1"/>
        <v>85.446118192352259</v>
      </c>
      <c r="AG34" s="102">
        <f t="shared" si="2"/>
        <v>89.024688340259104</v>
      </c>
      <c r="AH34" s="142"/>
      <c r="AI34" s="102">
        <f t="shared" si="3"/>
        <v>79.109062980030714</v>
      </c>
      <c r="AJ34" s="102">
        <f t="shared" si="4"/>
        <v>77.988614800759009</v>
      </c>
      <c r="AK34" s="102">
        <f t="shared" si="5"/>
        <v>80.42269187986652</v>
      </c>
      <c r="AL34" s="105"/>
      <c r="AM34" s="102">
        <f t="shared" si="6"/>
        <v>86.475644699140403</v>
      </c>
      <c r="AN34" s="102">
        <f t="shared" si="7"/>
        <v>84.554678692220975</v>
      </c>
      <c r="AO34" s="102">
        <f t="shared" si="8"/>
        <v>88.461538461538453</v>
      </c>
      <c r="AP34" s="105"/>
      <c r="AQ34" s="102">
        <f t="shared" si="9"/>
        <v>92.792792792792795</v>
      </c>
      <c r="AR34" s="102">
        <f t="shared" si="10"/>
        <v>90.658682634730539</v>
      </c>
      <c r="AS34" s="102">
        <f t="shared" si="11"/>
        <v>94.939759036144579</v>
      </c>
      <c r="AT34" s="105"/>
      <c r="AU34" s="102">
        <f t="shared" si="12"/>
        <v>85.647607934655781</v>
      </c>
      <c r="AV34" s="102">
        <f t="shared" si="13"/>
        <v>83.277216610549942</v>
      </c>
      <c r="AW34" s="102">
        <f t="shared" si="14"/>
        <v>88.213851761846911</v>
      </c>
      <c r="AX34" s="105"/>
      <c r="AY34" s="102">
        <f t="shared" si="15"/>
        <v>94.958615500376226</v>
      </c>
      <c r="AZ34" s="102">
        <f t="shared" si="16"/>
        <v>95.061728395061735</v>
      </c>
      <c r="BA34" s="102">
        <f t="shared" si="17"/>
        <v>94.86049926578562</v>
      </c>
      <c r="BB34" s="142"/>
      <c r="BC34" s="102" t="s">
        <v>61</v>
      </c>
      <c r="BD34" s="102" t="s">
        <v>61</v>
      </c>
      <c r="BE34" s="102" t="s">
        <v>61</v>
      </c>
    </row>
    <row r="35" spans="1:60" ht="15" customHeight="1" x14ac:dyDescent="0.2">
      <c r="A35" s="107" t="s">
        <v>99</v>
      </c>
      <c r="B35" s="261">
        <v>4828</v>
      </c>
      <c r="C35" s="261">
        <v>2304</v>
      </c>
      <c r="D35" s="261">
        <v>2524</v>
      </c>
      <c r="E35" s="261"/>
      <c r="F35" s="261">
        <v>1023</v>
      </c>
      <c r="G35" s="261">
        <v>516</v>
      </c>
      <c r="H35" s="261">
        <v>507</v>
      </c>
      <c r="I35" s="261"/>
      <c r="J35" s="261">
        <v>1033</v>
      </c>
      <c r="K35" s="261">
        <v>454</v>
      </c>
      <c r="L35" s="261">
        <v>579</v>
      </c>
      <c r="M35" s="261"/>
      <c r="N35" s="261">
        <v>978</v>
      </c>
      <c r="O35" s="261">
        <v>476</v>
      </c>
      <c r="P35" s="261">
        <v>502</v>
      </c>
      <c r="Q35" s="261"/>
      <c r="R35" s="261">
        <v>955</v>
      </c>
      <c r="S35" s="261">
        <v>457</v>
      </c>
      <c r="T35" s="261">
        <v>498</v>
      </c>
      <c r="U35" s="261"/>
      <c r="V35" s="261">
        <v>839</v>
      </c>
      <c r="W35" s="261">
        <v>401</v>
      </c>
      <c r="X35" s="261">
        <v>438</v>
      </c>
      <c r="Y35" s="261"/>
      <c r="Z35" s="261">
        <v>0</v>
      </c>
      <c r="AA35" s="261">
        <v>0</v>
      </c>
      <c r="AB35" s="261">
        <v>0</v>
      </c>
      <c r="AD35" s="107" t="s">
        <v>99</v>
      </c>
      <c r="AE35" s="102">
        <f t="shared" si="0"/>
        <v>90.768941530362852</v>
      </c>
      <c r="AF35" s="102">
        <f t="shared" si="1"/>
        <v>88.547271329746351</v>
      </c>
      <c r="AG35" s="102">
        <f t="shared" si="2"/>
        <v>92.896577107103411</v>
      </c>
      <c r="AH35" s="142"/>
      <c r="AI35" s="102">
        <f t="shared" si="3"/>
        <v>86.621507197290441</v>
      </c>
      <c r="AJ35" s="102">
        <f t="shared" si="4"/>
        <v>84.176182707993476</v>
      </c>
      <c r="AK35" s="102">
        <f t="shared" si="5"/>
        <v>89.260563380281681</v>
      </c>
      <c r="AL35" s="105"/>
      <c r="AM35" s="102">
        <f t="shared" si="6"/>
        <v>86.443514644351467</v>
      </c>
      <c r="AN35" s="102">
        <f t="shared" si="7"/>
        <v>83.150183150183153</v>
      </c>
      <c r="AO35" s="102">
        <f t="shared" si="8"/>
        <v>89.214175654853619</v>
      </c>
      <c r="AP35" s="105"/>
      <c r="AQ35" s="102">
        <f t="shared" si="9"/>
        <v>93.142857142857139</v>
      </c>
      <c r="AR35" s="102">
        <f t="shared" si="10"/>
        <v>90.839694656488547</v>
      </c>
      <c r="AS35" s="102">
        <f t="shared" si="11"/>
        <v>95.437262357414454</v>
      </c>
      <c r="AT35" s="105"/>
      <c r="AU35" s="102">
        <f t="shared" si="12"/>
        <v>92.003853564547214</v>
      </c>
      <c r="AV35" s="102">
        <f t="shared" si="13"/>
        <v>90.138067061143985</v>
      </c>
      <c r="AW35" s="102">
        <f t="shared" si="14"/>
        <v>93.78531073446328</v>
      </c>
      <c r="AX35" s="105"/>
      <c r="AY35" s="102">
        <f t="shared" si="15"/>
        <v>98.128654970760238</v>
      </c>
      <c r="AZ35" s="102">
        <f t="shared" si="16"/>
        <v>97.330097087378647</v>
      </c>
      <c r="BA35" s="102">
        <f t="shared" si="17"/>
        <v>98.871331828442436</v>
      </c>
      <c r="BB35" s="142"/>
      <c r="BC35" s="102" t="s">
        <v>61</v>
      </c>
      <c r="BD35" s="102" t="s">
        <v>61</v>
      </c>
      <c r="BE35" s="102" t="s">
        <v>61</v>
      </c>
    </row>
    <row r="36" spans="1:60" ht="15" customHeight="1" x14ac:dyDescent="0.2">
      <c r="A36" s="107" t="s">
        <v>100</v>
      </c>
      <c r="B36" s="261">
        <v>1248</v>
      </c>
      <c r="C36" s="261">
        <v>589</v>
      </c>
      <c r="D36" s="261">
        <v>659</v>
      </c>
      <c r="E36" s="261"/>
      <c r="F36" s="261">
        <v>321</v>
      </c>
      <c r="G36" s="261">
        <v>173</v>
      </c>
      <c r="H36" s="261">
        <v>148</v>
      </c>
      <c r="I36" s="261"/>
      <c r="J36" s="261">
        <v>258</v>
      </c>
      <c r="K36" s="261">
        <v>126</v>
      </c>
      <c r="L36" s="261">
        <v>132</v>
      </c>
      <c r="M36" s="261"/>
      <c r="N36" s="261">
        <v>255</v>
      </c>
      <c r="O36" s="261">
        <v>126</v>
      </c>
      <c r="P36" s="261">
        <v>129</v>
      </c>
      <c r="Q36" s="261"/>
      <c r="R36" s="261">
        <v>220</v>
      </c>
      <c r="S36" s="261">
        <v>90</v>
      </c>
      <c r="T36" s="261">
        <v>130</v>
      </c>
      <c r="U36" s="261"/>
      <c r="V36" s="261">
        <v>194</v>
      </c>
      <c r="W36" s="261">
        <v>74</v>
      </c>
      <c r="X36" s="261">
        <v>120</v>
      </c>
      <c r="Y36" s="261"/>
      <c r="Z36" s="261">
        <v>0</v>
      </c>
      <c r="AA36" s="261">
        <v>0</v>
      </c>
      <c r="AB36" s="261">
        <v>0</v>
      </c>
      <c r="AD36" s="107" t="s">
        <v>100</v>
      </c>
      <c r="AE36" s="102">
        <f t="shared" si="0"/>
        <v>91.028446389496722</v>
      </c>
      <c r="AF36" s="102">
        <f t="shared" si="1"/>
        <v>88.972809667673715</v>
      </c>
      <c r="AG36" s="102">
        <f t="shared" si="2"/>
        <v>92.947813822284914</v>
      </c>
      <c r="AH36" s="142"/>
      <c r="AI36" s="102">
        <f t="shared" si="3"/>
        <v>92.241379310344826</v>
      </c>
      <c r="AJ36" s="102">
        <f t="shared" si="4"/>
        <v>92.513368983957221</v>
      </c>
      <c r="AK36" s="102">
        <f t="shared" si="5"/>
        <v>91.925465838509311</v>
      </c>
      <c r="AL36" s="105"/>
      <c r="AM36" s="102">
        <f t="shared" si="6"/>
        <v>85.430463576158942</v>
      </c>
      <c r="AN36" s="102">
        <f t="shared" si="7"/>
        <v>82.35294117647058</v>
      </c>
      <c r="AO36" s="102">
        <f t="shared" si="8"/>
        <v>88.590604026845639</v>
      </c>
      <c r="AP36" s="105"/>
      <c r="AQ36" s="102">
        <f t="shared" si="9"/>
        <v>95.149253731343293</v>
      </c>
      <c r="AR36" s="102">
        <f t="shared" si="10"/>
        <v>94.73684210526315</v>
      </c>
      <c r="AS36" s="102">
        <f t="shared" si="11"/>
        <v>95.555555555555557</v>
      </c>
      <c r="AT36" s="105"/>
      <c r="AU36" s="102">
        <f t="shared" si="12"/>
        <v>89.430894308943081</v>
      </c>
      <c r="AV36" s="102">
        <f t="shared" si="13"/>
        <v>82.568807339449549</v>
      </c>
      <c r="AW36" s="102">
        <f t="shared" si="14"/>
        <v>94.890510948905103</v>
      </c>
      <c r="AX36" s="105"/>
      <c r="AY36" s="102">
        <f t="shared" si="15"/>
        <v>93.719806763285035</v>
      </c>
      <c r="AZ36" s="102">
        <f t="shared" si="16"/>
        <v>92.5</v>
      </c>
      <c r="BA36" s="102">
        <f t="shared" si="17"/>
        <v>94.488188976377955</v>
      </c>
      <c r="BB36" s="142"/>
      <c r="BC36" s="102" t="s">
        <v>61</v>
      </c>
      <c r="BD36" s="102" t="s">
        <v>61</v>
      </c>
      <c r="BE36" s="102" t="s">
        <v>61</v>
      </c>
    </row>
    <row r="37" spans="1:60" ht="15" customHeight="1" x14ac:dyDescent="0.2">
      <c r="A37" s="107" t="s">
        <v>101</v>
      </c>
      <c r="B37" s="261">
        <v>3887</v>
      </c>
      <c r="C37" s="261">
        <v>1919</v>
      </c>
      <c r="D37" s="261">
        <v>1968</v>
      </c>
      <c r="E37" s="261"/>
      <c r="F37" s="261">
        <v>898</v>
      </c>
      <c r="G37" s="261">
        <v>468</v>
      </c>
      <c r="H37" s="261">
        <v>430</v>
      </c>
      <c r="I37" s="261"/>
      <c r="J37" s="261">
        <v>895</v>
      </c>
      <c r="K37" s="261">
        <v>453</v>
      </c>
      <c r="L37" s="261">
        <v>442</v>
      </c>
      <c r="M37" s="261"/>
      <c r="N37" s="261">
        <v>844</v>
      </c>
      <c r="O37" s="261">
        <v>417</v>
      </c>
      <c r="P37" s="261">
        <v>427</v>
      </c>
      <c r="Q37" s="261"/>
      <c r="R37" s="261">
        <v>690</v>
      </c>
      <c r="S37" s="261">
        <v>309</v>
      </c>
      <c r="T37" s="261">
        <v>381</v>
      </c>
      <c r="U37" s="261"/>
      <c r="V37" s="261">
        <v>560</v>
      </c>
      <c r="W37" s="261">
        <v>272</v>
      </c>
      <c r="X37" s="261">
        <v>288</v>
      </c>
      <c r="Y37" s="261"/>
      <c r="Z37" s="261">
        <v>0</v>
      </c>
      <c r="AA37" s="261">
        <v>0</v>
      </c>
      <c r="AB37" s="261">
        <v>0</v>
      </c>
      <c r="AD37" s="107" t="s">
        <v>101</v>
      </c>
      <c r="AE37" s="102">
        <f t="shared" si="0"/>
        <v>90.500582072176954</v>
      </c>
      <c r="AF37" s="102">
        <f t="shared" si="1"/>
        <v>87.705667276051187</v>
      </c>
      <c r="AG37" s="102">
        <f t="shared" si="2"/>
        <v>93.402942572377796</v>
      </c>
      <c r="AH37" s="142"/>
      <c r="AI37" s="102">
        <f t="shared" si="3"/>
        <v>87.184466019417471</v>
      </c>
      <c r="AJ37" s="102">
        <f t="shared" si="4"/>
        <v>86.506469500924212</v>
      </c>
      <c r="AK37" s="102">
        <f t="shared" si="5"/>
        <v>87.934560327198369</v>
      </c>
      <c r="AL37" s="105"/>
      <c r="AM37" s="102">
        <f t="shared" si="6"/>
        <v>89.589589589589593</v>
      </c>
      <c r="AN37" s="102">
        <f t="shared" si="7"/>
        <v>85.958254269449725</v>
      </c>
      <c r="AO37" s="102">
        <f t="shared" si="8"/>
        <v>93.644067796610159</v>
      </c>
      <c r="AP37" s="105"/>
      <c r="AQ37" s="102">
        <f t="shared" si="9"/>
        <v>93.466223698781832</v>
      </c>
      <c r="AR37" s="102">
        <f t="shared" si="10"/>
        <v>91.850220264317187</v>
      </c>
      <c r="AS37" s="102">
        <f t="shared" si="11"/>
        <v>95.100222717149222</v>
      </c>
      <c r="AT37" s="105"/>
      <c r="AU37" s="102">
        <f t="shared" si="12"/>
        <v>88.803088803088798</v>
      </c>
      <c r="AV37" s="102">
        <f t="shared" si="13"/>
        <v>82.620320855614978</v>
      </c>
      <c r="AW37" s="102">
        <f t="shared" si="14"/>
        <v>94.540942928039712</v>
      </c>
      <c r="AX37" s="105"/>
      <c r="AY37" s="102">
        <f t="shared" si="15"/>
        <v>95.563139931740608</v>
      </c>
      <c r="AZ37" s="102">
        <f t="shared" si="16"/>
        <v>93.150684931506845</v>
      </c>
      <c r="BA37" s="102">
        <f t="shared" si="17"/>
        <v>97.959183673469383</v>
      </c>
      <c r="BB37" s="142"/>
      <c r="BC37" s="102" t="s">
        <v>61</v>
      </c>
      <c r="BD37" s="102" t="s">
        <v>61</v>
      </c>
      <c r="BE37" s="102" t="s">
        <v>61</v>
      </c>
    </row>
    <row r="38" spans="1:60" ht="15" customHeight="1" x14ac:dyDescent="0.2">
      <c r="A38" s="107" t="s">
        <v>102</v>
      </c>
      <c r="B38" s="261">
        <v>718</v>
      </c>
      <c r="C38" s="261">
        <v>359</v>
      </c>
      <c r="D38" s="261">
        <v>359</v>
      </c>
      <c r="E38" s="261"/>
      <c r="F38" s="261">
        <v>183</v>
      </c>
      <c r="G38" s="261">
        <v>99</v>
      </c>
      <c r="H38" s="261">
        <v>84</v>
      </c>
      <c r="I38" s="261"/>
      <c r="J38" s="261">
        <v>142</v>
      </c>
      <c r="K38" s="261">
        <v>71</v>
      </c>
      <c r="L38" s="261">
        <v>71</v>
      </c>
      <c r="M38" s="261"/>
      <c r="N38" s="261">
        <v>154</v>
      </c>
      <c r="O38" s="261">
        <v>82</v>
      </c>
      <c r="P38" s="261">
        <v>72</v>
      </c>
      <c r="Q38" s="261"/>
      <c r="R38" s="261">
        <v>130</v>
      </c>
      <c r="S38" s="261">
        <v>57</v>
      </c>
      <c r="T38" s="261">
        <v>73</v>
      </c>
      <c r="U38" s="261"/>
      <c r="V38" s="261">
        <v>109</v>
      </c>
      <c r="W38" s="261">
        <v>50</v>
      </c>
      <c r="X38" s="261">
        <v>59</v>
      </c>
      <c r="Y38" s="261"/>
      <c r="Z38" s="261">
        <v>0</v>
      </c>
      <c r="AA38" s="261">
        <v>0</v>
      </c>
      <c r="AB38" s="261">
        <v>0</v>
      </c>
      <c r="AD38" s="107" t="s">
        <v>102</v>
      </c>
      <c r="AE38" s="102">
        <f t="shared" si="0"/>
        <v>94.473684210526315</v>
      </c>
      <c r="AF38" s="102">
        <f t="shared" si="1"/>
        <v>93.733681462140993</v>
      </c>
      <c r="AG38" s="102">
        <f t="shared" si="2"/>
        <v>95.225464190981441</v>
      </c>
      <c r="AH38" s="142"/>
      <c r="AI38" s="102">
        <f t="shared" si="3"/>
        <v>90.594059405940598</v>
      </c>
      <c r="AJ38" s="102">
        <f t="shared" si="4"/>
        <v>90.825688073394488</v>
      </c>
      <c r="AK38" s="102">
        <f t="shared" si="5"/>
        <v>90.322580645161281</v>
      </c>
      <c r="AL38" s="105"/>
      <c r="AM38" s="102">
        <f t="shared" si="6"/>
        <v>94.666666666666671</v>
      </c>
      <c r="AN38" s="102">
        <f t="shared" si="7"/>
        <v>93.421052631578945</v>
      </c>
      <c r="AO38" s="102">
        <f t="shared" si="8"/>
        <v>95.945945945945937</v>
      </c>
      <c r="AP38" s="105"/>
      <c r="AQ38" s="102">
        <f t="shared" si="9"/>
        <v>98.71794871794873</v>
      </c>
      <c r="AR38" s="102">
        <f t="shared" si="10"/>
        <v>100</v>
      </c>
      <c r="AS38" s="102">
        <f t="shared" si="11"/>
        <v>97.297297297297305</v>
      </c>
      <c r="AT38" s="105"/>
      <c r="AU38" s="102">
        <f t="shared" si="12"/>
        <v>90.909090909090907</v>
      </c>
      <c r="AV38" s="102">
        <f t="shared" si="13"/>
        <v>86.36363636363636</v>
      </c>
      <c r="AW38" s="102">
        <f t="shared" si="14"/>
        <v>94.805194805194802</v>
      </c>
      <c r="AX38" s="105"/>
      <c r="AY38" s="102">
        <f t="shared" si="15"/>
        <v>100</v>
      </c>
      <c r="AZ38" s="102">
        <f t="shared" si="16"/>
        <v>100</v>
      </c>
      <c r="BA38" s="102">
        <f t="shared" si="17"/>
        <v>100</v>
      </c>
      <c r="BB38" s="142"/>
      <c r="BC38" s="102" t="s">
        <v>61</v>
      </c>
      <c r="BD38" s="102" t="s">
        <v>61</v>
      </c>
      <c r="BE38" s="102" t="s">
        <v>61</v>
      </c>
    </row>
    <row r="39" spans="1:60" ht="15" customHeight="1" x14ac:dyDescent="0.2">
      <c r="A39" s="107" t="s">
        <v>103</v>
      </c>
      <c r="B39" s="261">
        <v>9187</v>
      </c>
      <c r="C39" s="261">
        <v>4500</v>
      </c>
      <c r="D39" s="261">
        <v>4687</v>
      </c>
      <c r="E39" s="261"/>
      <c r="F39" s="261">
        <v>2213</v>
      </c>
      <c r="G39" s="261">
        <v>1111</v>
      </c>
      <c r="H39" s="261">
        <v>1102</v>
      </c>
      <c r="I39" s="261"/>
      <c r="J39" s="261">
        <v>1945</v>
      </c>
      <c r="K39" s="261">
        <v>979</v>
      </c>
      <c r="L39" s="261">
        <v>966</v>
      </c>
      <c r="M39" s="261"/>
      <c r="N39" s="261">
        <v>1833</v>
      </c>
      <c r="O39" s="261">
        <v>859</v>
      </c>
      <c r="P39" s="261">
        <v>974</v>
      </c>
      <c r="Q39" s="261"/>
      <c r="R39" s="261">
        <v>1684</v>
      </c>
      <c r="S39" s="261">
        <v>841</v>
      </c>
      <c r="T39" s="261">
        <v>843</v>
      </c>
      <c r="U39" s="261"/>
      <c r="V39" s="261">
        <v>1512</v>
      </c>
      <c r="W39" s="261">
        <v>710</v>
      </c>
      <c r="X39" s="261">
        <v>802</v>
      </c>
      <c r="Y39" s="261"/>
      <c r="Z39" s="261">
        <v>0</v>
      </c>
      <c r="AA39" s="261">
        <v>0</v>
      </c>
      <c r="AB39" s="261">
        <v>0</v>
      </c>
      <c r="AD39" s="107" t="s">
        <v>103</v>
      </c>
      <c r="AE39" s="102">
        <f t="shared" si="0"/>
        <v>90.343199921329528</v>
      </c>
      <c r="AF39" s="102">
        <f t="shared" si="1"/>
        <v>88.5652430623893</v>
      </c>
      <c r="AG39" s="102">
        <f t="shared" si="2"/>
        <v>92.118710691823907</v>
      </c>
      <c r="AH39" s="142"/>
      <c r="AI39" s="102">
        <f t="shared" si="3"/>
        <v>86.784313725490193</v>
      </c>
      <c r="AJ39" s="102">
        <f t="shared" si="4"/>
        <v>84.744469870328004</v>
      </c>
      <c r="AK39" s="102">
        <f t="shared" si="5"/>
        <v>88.942695722356731</v>
      </c>
      <c r="AL39" s="105"/>
      <c r="AM39" s="102">
        <f t="shared" si="6"/>
        <v>86.406041759218127</v>
      </c>
      <c r="AN39" s="102">
        <f t="shared" si="7"/>
        <v>84.542314335060453</v>
      </c>
      <c r="AO39" s="102">
        <f t="shared" si="8"/>
        <v>88.380603842634955</v>
      </c>
      <c r="AP39" s="105"/>
      <c r="AQ39" s="102">
        <f t="shared" si="9"/>
        <v>91.971901655795278</v>
      </c>
      <c r="AR39" s="102">
        <f t="shared" si="10"/>
        <v>90.516332982086411</v>
      </c>
      <c r="AS39" s="102">
        <f t="shared" si="11"/>
        <v>93.29501915708812</v>
      </c>
      <c r="AT39" s="105"/>
      <c r="AU39" s="102">
        <f t="shared" si="12"/>
        <v>92.527472527472526</v>
      </c>
      <c r="AV39" s="102">
        <f t="shared" si="13"/>
        <v>91.313789359391961</v>
      </c>
      <c r="AW39" s="102">
        <f t="shared" si="14"/>
        <v>93.770856507230263</v>
      </c>
      <c r="AX39" s="105"/>
      <c r="AY39" s="102">
        <f t="shared" si="15"/>
        <v>97.234726688102896</v>
      </c>
      <c r="AZ39" s="102">
        <f t="shared" si="16"/>
        <v>95.687331536388143</v>
      </c>
      <c r="BA39" s="102">
        <f t="shared" si="17"/>
        <v>98.6469864698647</v>
      </c>
      <c r="BB39" s="142"/>
      <c r="BC39" s="102" t="s">
        <v>61</v>
      </c>
      <c r="BD39" s="102" t="s">
        <v>61</v>
      </c>
      <c r="BE39" s="102" t="s">
        <v>61</v>
      </c>
    </row>
    <row r="40" spans="1:60" ht="15" customHeight="1" x14ac:dyDescent="0.2">
      <c r="A40" s="107" t="s">
        <v>104</v>
      </c>
      <c r="B40" s="261">
        <v>7408</v>
      </c>
      <c r="C40" s="261">
        <v>3472</v>
      </c>
      <c r="D40" s="261">
        <v>3936</v>
      </c>
      <c r="E40" s="261"/>
      <c r="F40" s="261">
        <v>1666</v>
      </c>
      <c r="G40" s="261">
        <v>799</v>
      </c>
      <c r="H40" s="261">
        <v>867</v>
      </c>
      <c r="I40" s="261"/>
      <c r="J40" s="261">
        <v>1465</v>
      </c>
      <c r="K40" s="261">
        <v>689</v>
      </c>
      <c r="L40" s="261">
        <v>776</v>
      </c>
      <c r="M40" s="261"/>
      <c r="N40" s="261">
        <v>1624</v>
      </c>
      <c r="O40" s="261">
        <v>765</v>
      </c>
      <c r="P40" s="261">
        <v>859</v>
      </c>
      <c r="Q40" s="261"/>
      <c r="R40" s="261">
        <v>1401</v>
      </c>
      <c r="S40" s="261">
        <v>638</v>
      </c>
      <c r="T40" s="261">
        <v>763</v>
      </c>
      <c r="U40" s="261"/>
      <c r="V40" s="261">
        <v>1252</v>
      </c>
      <c r="W40" s="261">
        <v>581</v>
      </c>
      <c r="X40" s="261">
        <v>671</v>
      </c>
      <c r="Y40" s="261"/>
      <c r="Z40" s="261">
        <v>0</v>
      </c>
      <c r="AA40" s="261">
        <v>0</v>
      </c>
      <c r="AB40" s="261">
        <v>0</v>
      </c>
      <c r="AD40" s="107" t="s">
        <v>104</v>
      </c>
      <c r="AE40" s="102">
        <f t="shared" si="0"/>
        <v>77.311625965351709</v>
      </c>
      <c r="AF40" s="102">
        <f t="shared" si="1"/>
        <v>72.834067547723933</v>
      </c>
      <c r="AG40" s="102">
        <f t="shared" si="2"/>
        <v>81.744548286604356</v>
      </c>
      <c r="AH40" s="142"/>
      <c r="AI40" s="102">
        <f t="shared" si="3"/>
        <v>69.214790195263802</v>
      </c>
      <c r="AJ40" s="102">
        <f t="shared" si="4"/>
        <v>64.906580016246949</v>
      </c>
      <c r="AK40" s="102">
        <f t="shared" si="5"/>
        <v>73.724489795918373</v>
      </c>
      <c r="AL40" s="105"/>
      <c r="AM40" s="102">
        <f t="shared" si="6"/>
        <v>70.500481231953799</v>
      </c>
      <c r="AN40" s="102">
        <f t="shared" si="7"/>
        <v>66.763565891472865</v>
      </c>
      <c r="AO40" s="102">
        <f t="shared" si="8"/>
        <v>74.187380497131926</v>
      </c>
      <c r="AP40" s="105"/>
      <c r="AQ40" s="102">
        <f t="shared" si="9"/>
        <v>85.699208443271772</v>
      </c>
      <c r="AR40" s="102">
        <f t="shared" si="10"/>
        <v>81.210191082802552</v>
      </c>
      <c r="AS40" s="102">
        <f t="shared" si="11"/>
        <v>90.136411332633799</v>
      </c>
      <c r="AT40" s="105"/>
      <c r="AU40" s="102">
        <f t="shared" si="12"/>
        <v>76.473799126637559</v>
      </c>
      <c r="AV40" s="102">
        <f t="shared" si="13"/>
        <v>70.34178610804851</v>
      </c>
      <c r="AW40" s="102">
        <f t="shared" si="14"/>
        <v>82.486486486486484</v>
      </c>
      <c r="AX40" s="105"/>
      <c r="AY40" s="102">
        <f t="shared" si="15"/>
        <v>91.386861313868621</v>
      </c>
      <c r="AZ40" s="102">
        <f t="shared" si="16"/>
        <v>88.702290076335871</v>
      </c>
      <c r="BA40" s="102">
        <f t="shared" si="17"/>
        <v>93.84615384615384</v>
      </c>
      <c r="BB40" s="142"/>
      <c r="BC40" s="102" t="s">
        <v>61</v>
      </c>
      <c r="BD40" s="102" t="s">
        <v>61</v>
      </c>
      <c r="BE40" s="102" t="s">
        <v>61</v>
      </c>
    </row>
    <row r="41" spans="1:60" ht="15" customHeight="1" thickBot="1" x14ac:dyDescent="0.25">
      <c r="A41" s="122" t="s">
        <v>105</v>
      </c>
      <c r="B41" s="261">
        <v>1133</v>
      </c>
      <c r="C41" s="261">
        <v>585</v>
      </c>
      <c r="D41" s="261">
        <v>548</v>
      </c>
      <c r="E41" s="261"/>
      <c r="F41" s="261">
        <v>321</v>
      </c>
      <c r="G41" s="261">
        <v>177</v>
      </c>
      <c r="H41" s="261">
        <v>144</v>
      </c>
      <c r="I41" s="261"/>
      <c r="J41" s="261">
        <v>260</v>
      </c>
      <c r="K41" s="261">
        <v>120</v>
      </c>
      <c r="L41" s="261">
        <v>140</v>
      </c>
      <c r="M41" s="261"/>
      <c r="N41" s="261">
        <v>245</v>
      </c>
      <c r="O41" s="261">
        <v>139</v>
      </c>
      <c r="P41" s="261">
        <v>106</v>
      </c>
      <c r="Q41" s="261"/>
      <c r="R41" s="261">
        <v>153</v>
      </c>
      <c r="S41" s="261">
        <v>69</v>
      </c>
      <c r="T41" s="261">
        <v>84</v>
      </c>
      <c r="U41" s="261"/>
      <c r="V41" s="261">
        <v>154</v>
      </c>
      <c r="W41" s="261">
        <v>80</v>
      </c>
      <c r="X41" s="261">
        <v>74</v>
      </c>
      <c r="Y41" s="261"/>
      <c r="Z41" s="261">
        <v>0</v>
      </c>
      <c r="AA41" s="261">
        <v>0</v>
      </c>
      <c r="AB41" s="261">
        <v>0</v>
      </c>
      <c r="AD41" s="122" t="s">
        <v>105</v>
      </c>
      <c r="AE41" s="102">
        <f t="shared" si="0"/>
        <v>86.620795107033643</v>
      </c>
      <c r="AF41" s="102">
        <f t="shared" si="1"/>
        <v>86.156111929307812</v>
      </c>
      <c r="AG41" s="102">
        <f t="shared" si="2"/>
        <v>87.122416534181241</v>
      </c>
      <c r="AH41" s="155"/>
      <c r="AI41" s="102">
        <f t="shared" si="3"/>
        <v>84.251968503937007</v>
      </c>
      <c r="AJ41" s="102">
        <f t="shared" si="4"/>
        <v>85.922330097087368</v>
      </c>
      <c r="AK41" s="102">
        <f t="shared" si="5"/>
        <v>82.285714285714278</v>
      </c>
      <c r="AL41" s="100"/>
      <c r="AM41" s="102">
        <f t="shared" si="6"/>
        <v>86.092715231788077</v>
      </c>
      <c r="AN41" s="102">
        <f t="shared" si="7"/>
        <v>82.758620689655174</v>
      </c>
      <c r="AO41" s="102">
        <f t="shared" si="8"/>
        <v>89.171974522292999</v>
      </c>
      <c r="AP41" s="100"/>
      <c r="AQ41" s="102">
        <f t="shared" si="9"/>
        <v>89.743589743589752</v>
      </c>
      <c r="AR41" s="102">
        <f t="shared" si="10"/>
        <v>89.677419354838705</v>
      </c>
      <c r="AS41" s="102">
        <f t="shared" si="11"/>
        <v>89.830508474576277</v>
      </c>
      <c r="AT41" s="100"/>
      <c r="AU41" s="102">
        <f t="shared" si="12"/>
        <v>84.065934065934073</v>
      </c>
      <c r="AV41" s="102">
        <f t="shared" si="13"/>
        <v>81.17647058823529</v>
      </c>
      <c r="AW41" s="102">
        <f t="shared" si="14"/>
        <v>86.597938144329902</v>
      </c>
      <c r="AX41" s="100"/>
      <c r="AY41" s="102">
        <f t="shared" si="15"/>
        <v>90.588235294117652</v>
      </c>
      <c r="AZ41" s="102">
        <f t="shared" si="16"/>
        <v>90.909090909090907</v>
      </c>
      <c r="BA41" s="102">
        <f t="shared" si="17"/>
        <v>90.243902439024396</v>
      </c>
      <c r="BB41" s="155"/>
      <c r="BC41" s="102" t="s">
        <v>61</v>
      </c>
      <c r="BD41" s="102" t="s">
        <v>61</v>
      </c>
      <c r="BE41" s="102" t="s">
        <v>61</v>
      </c>
    </row>
    <row r="42" spans="1:60" ht="15" customHeight="1" x14ac:dyDescent="0.2">
      <c r="A42" s="388" t="s">
        <v>238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D42" s="388" t="s">
        <v>238</v>
      </c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</row>
    <row r="43" spans="1:60" ht="15" customHeight="1" x14ac:dyDescent="0.2">
      <c r="A43" s="389" t="s">
        <v>224</v>
      </c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D43" s="389" t="s">
        <v>224</v>
      </c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</row>
    <row r="44" spans="1:60" ht="15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29"/>
      <c r="BG44" s="372" t="s">
        <v>317</v>
      </c>
      <c r="BH44" s="372"/>
    </row>
    <row r="45" spans="1:60" ht="15" customHeight="1" x14ac:dyDescent="0.2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29"/>
      <c r="AA45" s="372" t="s">
        <v>317</v>
      </c>
      <c r="AB45" s="372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30"/>
      <c r="BG45" s="372"/>
      <c r="BH45" s="372"/>
    </row>
    <row r="46" spans="1:60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30"/>
      <c r="AA46" s="372"/>
      <c r="AB46" s="372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</row>
    <row r="47" spans="1:60" ht="15" customHeight="1" x14ac:dyDescent="0.2">
      <c r="A47" s="366"/>
      <c r="B47" s="366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0"/>
      <c r="AA47" s="365"/>
      <c r="AB47" s="365"/>
      <c r="AD47" s="366"/>
      <c r="AE47" s="366"/>
      <c r="AF47" s="366"/>
      <c r="AG47" s="366"/>
      <c r="AH47" s="366"/>
      <c r="AI47" s="366"/>
      <c r="AJ47" s="366"/>
      <c r="AK47" s="366"/>
      <c r="AL47" s="366"/>
      <c r="AM47" s="366"/>
      <c r="AN47" s="366"/>
      <c r="AO47" s="366"/>
      <c r="AP47" s="366"/>
      <c r="AQ47" s="366"/>
      <c r="AR47" s="366"/>
      <c r="AS47" s="366"/>
      <c r="AT47" s="366"/>
      <c r="AU47" s="366"/>
      <c r="AV47" s="366"/>
      <c r="AW47" s="366"/>
      <c r="AX47" s="366"/>
      <c r="AY47" s="366"/>
      <c r="AZ47" s="366"/>
      <c r="BA47" s="366"/>
      <c r="BB47" s="366"/>
      <c r="BC47" s="366"/>
      <c r="BD47" s="366"/>
      <c r="BE47" s="366"/>
    </row>
    <row r="48" spans="1:60" ht="15" customHeight="1" x14ac:dyDescent="0.2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</row>
    <row r="49" spans="1:58" ht="15" customHeight="1" x14ac:dyDescent="0.2">
      <c r="A49" s="394" t="s">
        <v>278</v>
      </c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D49" s="394" t="s">
        <v>279</v>
      </c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</row>
    <row r="50" spans="1:58" ht="15" customHeight="1" x14ac:dyDescent="0.2">
      <c r="A50" s="393" t="s">
        <v>143</v>
      </c>
      <c r="B50" s="393"/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D50" s="393" t="s">
        <v>144</v>
      </c>
      <c r="AE50" s="393"/>
      <c r="AF50" s="393"/>
      <c r="AG50" s="393"/>
      <c r="AH50" s="393"/>
      <c r="AI50" s="393"/>
      <c r="AJ50" s="393"/>
      <c r="AK50" s="393"/>
      <c r="AL50" s="393"/>
      <c r="AM50" s="393"/>
      <c r="AN50" s="393"/>
      <c r="AO50" s="393"/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  <c r="BC50" s="393"/>
      <c r="BD50" s="393"/>
      <c r="BE50" s="393"/>
      <c r="BF50" s="101"/>
    </row>
    <row r="51" spans="1:58" ht="15" customHeight="1" x14ac:dyDescent="0.2">
      <c r="A51" s="384" t="s">
        <v>236</v>
      </c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D51" s="384" t="s">
        <v>236</v>
      </c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101"/>
    </row>
    <row r="52" spans="1:58" ht="15" customHeight="1" x14ac:dyDescent="0.2">
      <c r="A52" s="384" t="s">
        <v>246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D52" s="384" t="s">
        <v>246</v>
      </c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101"/>
    </row>
    <row r="53" spans="1:58" ht="15" customHeight="1" x14ac:dyDescent="0.2">
      <c r="A53" s="384" t="s">
        <v>230</v>
      </c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D53" s="384" t="s">
        <v>230</v>
      </c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101"/>
    </row>
    <row r="54" spans="1:58" ht="15" customHeight="1" x14ac:dyDescent="0.2">
      <c r="A54" s="384" t="s">
        <v>481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D54" s="384" t="s">
        <v>481</v>
      </c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101"/>
    </row>
    <row r="55" spans="1:58" ht="15" customHeight="1" thickBot="1" x14ac:dyDescent="0.25">
      <c r="A55" s="99"/>
      <c r="B55" s="141"/>
      <c r="C55" s="99"/>
      <c r="D55" s="99"/>
      <c r="E55" s="99"/>
      <c r="F55" s="100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D55" s="99"/>
      <c r="AE55" s="141"/>
      <c r="AF55" s="99"/>
      <c r="AG55" s="99"/>
      <c r="AH55" s="99"/>
      <c r="AI55" s="10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101"/>
    </row>
    <row r="56" spans="1:58" ht="15" customHeight="1" x14ac:dyDescent="0.2">
      <c r="A56" s="391" t="s">
        <v>242</v>
      </c>
      <c r="B56" s="385" t="s">
        <v>19</v>
      </c>
      <c r="C56" s="385"/>
      <c r="D56" s="385"/>
      <c r="E56" s="108"/>
      <c r="F56" s="385" t="s">
        <v>116</v>
      </c>
      <c r="G56" s="385"/>
      <c r="H56" s="385"/>
      <c r="I56" s="108"/>
      <c r="J56" s="385" t="s">
        <v>117</v>
      </c>
      <c r="K56" s="385"/>
      <c r="L56" s="385"/>
      <c r="M56" s="108"/>
      <c r="N56" s="385" t="s">
        <v>118</v>
      </c>
      <c r="O56" s="385"/>
      <c r="P56" s="385"/>
      <c r="Q56" s="108"/>
      <c r="R56" s="385" t="s">
        <v>119</v>
      </c>
      <c r="S56" s="385"/>
      <c r="T56" s="385"/>
      <c r="U56" s="108"/>
      <c r="V56" s="385" t="s">
        <v>120</v>
      </c>
      <c r="W56" s="385"/>
      <c r="X56" s="385"/>
      <c r="Y56" s="108"/>
      <c r="Z56" s="385" t="s">
        <v>121</v>
      </c>
      <c r="AA56" s="385"/>
      <c r="AB56" s="385"/>
      <c r="AD56" s="391" t="s">
        <v>242</v>
      </c>
      <c r="AE56" s="385" t="s">
        <v>19</v>
      </c>
      <c r="AF56" s="385"/>
      <c r="AG56" s="385"/>
      <c r="AH56" s="108"/>
      <c r="AI56" s="385" t="s">
        <v>116</v>
      </c>
      <c r="AJ56" s="385"/>
      <c r="AK56" s="385"/>
      <c r="AL56" s="108"/>
      <c r="AM56" s="385" t="s">
        <v>117</v>
      </c>
      <c r="AN56" s="385"/>
      <c r="AO56" s="385"/>
      <c r="AP56" s="108"/>
      <c r="AQ56" s="385" t="s">
        <v>118</v>
      </c>
      <c r="AR56" s="385"/>
      <c r="AS56" s="385"/>
      <c r="AT56" s="108"/>
      <c r="AU56" s="385" t="s">
        <v>119</v>
      </c>
      <c r="AV56" s="385"/>
      <c r="AW56" s="385"/>
      <c r="AX56" s="108"/>
      <c r="AY56" s="385" t="s">
        <v>120</v>
      </c>
      <c r="AZ56" s="385"/>
      <c r="BA56" s="385"/>
      <c r="BB56" s="108"/>
      <c r="BC56" s="385" t="s">
        <v>121</v>
      </c>
      <c r="BD56" s="385"/>
      <c r="BE56" s="385"/>
      <c r="BF56" s="101"/>
    </row>
    <row r="57" spans="1:58" ht="15" customHeight="1" thickBot="1" x14ac:dyDescent="0.25">
      <c r="A57" s="392"/>
      <c r="B57" s="109" t="s">
        <v>70</v>
      </c>
      <c r="C57" s="109" t="s">
        <v>71</v>
      </c>
      <c r="D57" s="109" t="s">
        <v>72</v>
      </c>
      <c r="E57" s="110"/>
      <c r="F57" s="109" t="s">
        <v>70</v>
      </c>
      <c r="G57" s="109" t="s">
        <v>71</v>
      </c>
      <c r="H57" s="109" t="s">
        <v>72</v>
      </c>
      <c r="I57" s="110"/>
      <c r="J57" s="109" t="s">
        <v>70</v>
      </c>
      <c r="K57" s="109" t="s">
        <v>71</v>
      </c>
      <c r="L57" s="109" t="s">
        <v>72</v>
      </c>
      <c r="M57" s="110"/>
      <c r="N57" s="109" t="s">
        <v>70</v>
      </c>
      <c r="O57" s="109" t="s">
        <v>71</v>
      </c>
      <c r="P57" s="109" t="s">
        <v>72</v>
      </c>
      <c r="Q57" s="110"/>
      <c r="R57" s="109" t="s">
        <v>70</v>
      </c>
      <c r="S57" s="109" t="s">
        <v>71</v>
      </c>
      <c r="T57" s="109" t="s">
        <v>72</v>
      </c>
      <c r="U57" s="110"/>
      <c r="V57" s="109" t="s">
        <v>70</v>
      </c>
      <c r="W57" s="109" t="s">
        <v>71</v>
      </c>
      <c r="X57" s="109" t="s">
        <v>72</v>
      </c>
      <c r="Y57" s="110"/>
      <c r="Z57" s="109" t="s">
        <v>70</v>
      </c>
      <c r="AA57" s="109" t="s">
        <v>71</v>
      </c>
      <c r="AB57" s="109" t="s">
        <v>72</v>
      </c>
      <c r="AD57" s="392"/>
      <c r="AE57" s="109" t="s">
        <v>70</v>
      </c>
      <c r="AF57" s="109" t="s">
        <v>71</v>
      </c>
      <c r="AG57" s="109" t="s">
        <v>72</v>
      </c>
      <c r="AH57" s="110"/>
      <c r="AI57" s="109" t="s">
        <v>70</v>
      </c>
      <c r="AJ57" s="109" t="s">
        <v>71</v>
      </c>
      <c r="AK57" s="109" t="s">
        <v>72</v>
      </c>
      <c r="AL57" s="110"/>
      <c r="AM57" s="109" t="s">
        <v>70</v>
      </c>
      <c r="AN57" s="109" t="s">
        <v>71</v>
      </c>
      <c r="AO57" s="109" t="s">
        <v>72</v>
      </c>
      <c r="AP57" s="110"/>
      <c r="AQ57" s="109" t="s">
        <v>70</v>
      </c>
      <c r="AR57" s="109" t="s">
        <v>71</v>
      </c>
      <c r="AS57" s="109" t="s">
        <v>72</v>
      </c>
      <c r="AT57" s="110"/>
      <c r="AU57" s="109" t="s">
        <v>70</v>
      </c>
      <c r="AV57" s="109" t="s">
        <v>71</v>
      </c>
      <c r="AW57" s="109" t="s">
        <v>72</v>
      </c>
      <c r="AX57" s="110"/>
      <c r="AY57" s="109" t="s">
        <v>70</v>
      </c>
      <c r="AZ57" s="109" t="s">
        <v>71</v>
      </c>
      <c r="BA57" s="109" t="s">
        <v>72</v>
      </c>
      <c r="BB57" s="110"/>
      <c r="BC57" s="109" t="s">
        <v>70</v>
      </c>
      <c r="BD57" s="109" t="s">
        <v>71</v>
      </c>
      <c r="BE57" s="109" t="s">
        <v>72</v>
      </c>
    </row>
    <row r="58" spans="1:58" ht="15" customHeight="1" x14ac:dyDescent="0.25">
      <c r="A58" s="103"/>
      <c r="B58" s="97"/>
      <c r="C58" s="97"/>
      <c r="D58" s="97"/>
      <c r="E58" s="98"/>
      <c r="F58" s="97"/>
      <c r="G58" s="97"/>
      <c r="H58" s="97"/>
      <c r="I58" s="98"/>
      <c r="J58" s="97"/>
      <c r="K58" s="97"/>
      <c r="L58" s="97"/>
      <c r="M58" s="98"/>
      <c r="N58" s="97"/>
      <c r="O58" s="97"/>
      <c r="P58" s="97"/>
      <c r="Q58" s="98"/>
      <c r="R58" s="97"/>
      <c r="S58" s="97"/>
      <c r="T58" s="97"/>
      <c r="U58" s="98"/>
      <c r="V58" s="97"/>
      <c r="W58" s="97"/>
      <c r="X58" s="97"/>
      <c r="Y58" s="98"/>
      <c r="Z58" s="97"/>
      <c r="AA58" s="97"/>
      <c r="AB58" s="97"/>
      <c r="AD58" s="103"/>
      <c r="AE58" s="97"/>
      <c r="AF58" s="97"/>
      <c r="AG58" s="97"/>
      <c r="AH58" s="98"/>
      <c r="AI58" s="97"/>
      <c r="AJ58" s="97"/>
      <c r="AK58" s="97"/>
      <c r="AL58" s="98"/>
      <c r="AM58" s="97"/>
      <c r="AN58" s="97"/>
      <c r="AO58" s="97"/>
      <c r="AP58" s="98"/>
      <c r="AQ58" s="97"/>
      <c r="AR58" s="97"/>
      <c r="AS58" s="97"/>
      <c r="AT58" s="98"/>
      <c r="AU58" s="97"/>
      <c r="AV58" s="97"/>
      <c r="AW58" s="97"/>
      <c r="AX58" s="98"/>
      <c r="AY58" s="97"/>
      <c r="AZ58" s="97"/>
      <c r="BA58" s="97"/>
      <c r="BB58" s="98"/>
      <c r="BC58" s="97"/>
      <c r="BD58" s="97"/>
      <c r="BE58" s="97"/>
      <c r="BF58" s="160"/>
    </row>
    <row r="59" spans="1:58" ht="15" customHeight="1" x14ac:dyDescent="0.25">
      <c r="A59" s="150" t="s">
        <v>244</v>
      </c>
      <c r="B59" s="152">
        <f>+F59+J59+N59+R59+V59+Z59</f>
        <v>44400</v>
      </c>
      <c r="C59" s="152">
        <f>+G59+K59+O59+S59+W59+AA59</f>
        <v>25901</v>
      </c>
      <c r="D59" s="152">
        <f>+H59+L59+P59+T59+X59+AB59</f>
        <v>18499</v>
      </c>
      <c r="E59" s="152"/>
      <c r="F59" s="152">
        <f>SUM(F61:F87)</f>
        <v>15035</v>
      </c>
      <c r="G59" s="152">
        <f>SUM(G61:G87)</f>
        <v>8460</v>
      </c>
      <c r="H59" s="152">
        <f>SUM(H61:H87)</f>
        <v>6575</v>
      </c>
      <c r="I59" s="152"/>
      <c r="J59" s="152">
        <f>SUM(J61:J87)</f>
        <v>11539</v>
      </c>
      <c r="K59" s="152">
        <f>SUM(K61:K87)</f>
        <v>6654</v>
      </c>
      <c r="L59" s="152">
        <f>SUM(L61:L87)</f>
        <v>4885</v>
      </c>
      <c r="M59" s="152"/>
      <c r="N59" s="152">
        <f>SUM(N61:N87)</f>
        <v>7884</v>
      </c>
      <c r="O59" s="152">
        <f>SUM(O61:O87)</f>
        <v>4695</v>
      </c>
      <c r="P59" s="152">
        <f>SUM(P61:P87)</f>
        <v>3189</v>
      </c>
      <c r="Q59" s="152"/>
      <c r="R59" s="152">
        <f>SUM(R61:R87)</f>
        <v>7776</v>
      </c>
      <c r="S59" s="152">
        <f>SUM(S61:S87)</f>
        <v>4733</v>
      </c>
      <c r="T59" s="152">
        <f>SUM(T61:T87)</f>
        <v>3043</v>
      </c>
      <c r="U59" s="152"/>
      <c r="V59" s="152">
        <f>SUM(V61:V87)</f>
        <v>2165</v>
      </c>
      <c r="W59" s="152">
        <f>SUM(W61:W87)</f>
        <v>1358</v>
      </c>
      <c r="X59" s="152">
        <f>SUM(X61:X87)</f>
        <v>807</v>
      </c>
      <c r="Y59" s="152"/>
      <c r="Z59" s="152">
        <f>SUM(Z61:Z87)</f>
        <v>1</v>
      </c>
      <c r="AA59" s="152">
        <f>SUM(AA61:AA87)</f>
        <v>1</v>
      </c>
      <c r="AB59" s="152">
        <f>SUM(AB61:AB87)</f>
        <v>0</v>
      </c>
      <c r="AC59" s="154"/>
      <c r="AD59" s="150" t="s">
        <v>244</v>
      </c>
      <c r="AE59" s="158">
        <f>+B59/(B59+B13)*100</f>
        <v>18.947718805610915</v>
      </c>
      <c r="AF59" s="158">
        <f>+C59/(C59+C13)*100</f>
        <v>21.90915242767721</v>
      </c>
      <c r="AG59" s="158">
        <f>+D59/(D59+D13)*100</f>
        <v>15.932442790825863</v>
      </c>
      <c r="AH59" s="159"/>
      <c r="AI59" s="158">
        <f>+F59/(F59+F13)*100</f>
        <v>26.245963166623028</v>
      </c>
      <c r="AJ59" s="158">
        <f>+G59/(G59+G13)*100</f>
        <v>28.543473126623702</v>
      </c>
      <c r="AK59" s="158">
        <f>+H59/(H59+H13)*100</f>
        <v>23.782825725240542</v>
      </c>
      <c r="AL59" s="159"/>
      <c r="AM59" s="158">
        <f>+J59/(J59+J13)*100</f>
        <v>22.567964013299431</v>
      </c>
      <c r="AN59" s="158">
        <f>+K59/(K59+K13)*100</f>
        <v>25.787699104755262</v>
      </c>
      <c r="AO59" s="158">
        <f>+L59/(L59+L13)*100</f>
        <v>19.28771666600861</v>
      </c>
      <c r="AP59" s="159"/>
      <c r="AQ59" s="158">
        <f>+N59/(N59+N13)*100</f>
        <v>16.473734798779724</v>
      </c>
      <c r="AR59" s="158">
        <f>+O59/(O59+O13)*100</f>
        <v>19.533200199700449</v>
      </c>
      <c r="AS59" s="158">
        <f>+P59/(P59+P13)*100</f>
        <v>13.386785324489967</v>
      </c>
      <c r="AT59" s="159"/>
      <c r="AU59" s="158">
        <f>+R59/(R59+R13)*100</f>
        <v>18.085403293329612</v>
      </c>
      <c r="AV59" s="158">
        <f>+S59/(S59+S13)*100</f>
        <v>21.943530066298855</v>
      </c>
      <c r="AW59" s="158">
        <f>+T59/(T59+T13)*100</f>
        <v>14.201708125262519</v>
      </c>
      <c r="AX59" s="159"/>
      <c r="AY59" s="158">
        <f>+V59/(V59+V13)*100</f>
        <v>6.2061057761215421</v>
      </c>
      <c r="AZ59" s="158">
        <f>+W59/(W59+W13)*100</f>
        <v>7.9457024164765073</v>
      </c>
      <c r="BA59" s="158">
        <f>+X59/(X59+X13)*100</f>
        <v>4.5352365966055981</v>
      </c>
      <c r="BB59" s="159"/>
      <c r="BC59" s="158">
        <f>+Z59/(Z59+Z13)*100</f>
        <v>0.5714285714285714</v>
      </c>
      <c r="BD59" s="158">
        <f>+AA59/(AA59+AA13)*100</f>
        <v>1.2195121951219512</v>
      </c>
      <c r="BE59" s="158">
        <f>+AB59/(AB59+AB13)*100</f>
        <v>0</v>
      </c>
    </row>
    <row r="60" spans="1:58" ht="15" customHeight="1" x14ac:dyDescent="0.2">
      <c r="A60" s="107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D60" s="107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</row>
    <row r="61" spans="1:58" ht="15" customHeight="1" x14ac:dyDescent="0.2">
      <c r="A61" s="107" t="s">
        <v>79</v>
      </c>
      <c r="B61" s="261">
        <v>3983</v>
      </c>
      <c r="C61" s="261">
        <v>2234</v>
      </c>
      <c r="D61" s="261">
        <v>1749</v>
      </c>
      <c r="E61" s="261"/>
      <c r="F61" s="261">
        <v>1496</v>
      </c>
      <c r="G61" s="261">
        <v>806</v>
      </c>
      <c r="H61" s="261">
        <v>690</v>
      </c>
      <c r="I61" s="261"/>
      <c r="J61" s="261">
        <v>1058</v>
      </c>
      <c r="K61" s="261">
        <v>590</v>
      </c>
      <c r="L61" s="261">
        <v>468</v>
      </c>
      <c r="M61" s="261"/>
      <c r="N61" s="261">
        <v>527</v>
      </c>
      <c r="O61" s="261">
        <v>324</v>
      </c>
      <c r="P61" s="261">
        <v>203</v>
      </c>
      <c r="Q61" s="261"/>
      <c r="R61" s="261">
        <v>790</v>
      </c>
      <c r="S61" s="261">
        <v>442</v>
      </c>
      <c r="T61" s="261">
        <v>348</v>
      </c>
      <c r="U61" s="261"/>
      <c r="V61" s="261">
        <v>112</v>
      </c>
      <c r="W61" s="261">
        <v>72</v>
      </c>
      <c r="X61" s="261">
        <v>40</v>
      </c>
      <c r="Y61" s="261"/>
      <c r="Z61" s="261">
        <v>0</v>
      </c>
      <c r="AA61" s="261">
        <v>0</v>
      </c>
      <c r="AB61" s="261">
        <v>0</v>
      </c>
      <c r="AD61" s="107" t="s">
        <v>79</v>
      </c>
      <c r="AE61" s="102">
        <f t="shared" ref="AE61:AE87" si="19">+B61/(B61+B15)*100</f>
        <v>24.915551107218818</v>
      </c>
      <c r="AF61" s="102">
        <f t="shared" ref="AF61:AF87" si="20">+C61/(C61+C15)*100</f>
        <v>27.287162574813728</v>
      </c>
      <c r="AG61" s="102">
        <f t="shared" ref="AG61:AG87" si="21">+D61/(D61+D15)*100</f>
        <v>22.425952045133993</v>
      </c>
      <c r="AH61" s="142"/>
      <c r="AI61" s="102">
        <f t="shared" ref="AI61:AI87" si="22">+F61/(F61+F15)*100</f>
        <v>37.979182533637982</v>
      </c>
      <c r="AJ61" s="102">
        <f t="shared" ref="AJ61:AJ87" si="23">+G61/(G61+G15)*100</f>
        <v>39.743589743589745</v>
      </c>
      <c r="AK61" s="102">
        <f t="shared" ref="AK61:AK87" si="24">+H61/(H61+H15)*100</f>
        <v>36.106750392464676</v>
      </c>
      <c r="AL61" s="105"/>
      <c r="AM61" s="102">
        <f t="shared" ref="AM61:AM87" si="25">+J61/(J61+J15)*100</f>
        <v>31.553832388905455</v>
      </c>
      <c r="AN61" s="102">
        <f t="shared" ref="AN61:AN87" si="26">+K61/(K61+K15)*100</f>
        <v>34.931912374185906</v>
      </c>
      <c r="AO61" s="102">
        <f t="shared" ref="AO61:AO87" si="27">+L61/(L61+L15)*100</f>
        <v>28.125</v>
      </c>
      <c r="AP61" s="105"/>
      <c r="AQ61" s="102">
        <f t="shared" ref="AQ61:AQ87" si="28">+N61/(N61+N15)*100</f>
        <v>16.042617960426181</v>
      </c>
      <c r="AR61" s="102">
        <f t="shared" ref="AR61:AR87" si="29">+O61/(O61+O15)*100</f>
        <v>18.980667838312829</v>
      </c>
      <c r="AS61" s="102">
        <f t="shared" ref="AS61:AS87" si="30">+P61/(P61+P15)*100</f>
        <v>12.864385297845374</v>
      </c>
      <c r="AT61" s="105"/>
      <c r="AU61" s="102">
        <f t="shared" ref="AU61:AU87" si="31">+R61/(R61+R15)*100</f>
        <v>25.377449405717954</v>
      </c>
      <c r="AV61" s="102">
        <f t="shared" ref="AV61:AV87" si="32">+S61/(S61+S15)*100</f>
        <v>28.206764518187622</v>
      </c>
      <c r="AW61" s="102">
        <f t="shared" ref="AW61:AW87" si="33">+T61/(T61+T15)*100</f>
        <v>22.509702457956017</v>
      </c>
      <c r="AX61" s="105"/>
      <c r="AY61" s="102">
        <f t="shared" ref="AY61:AY87" si="34">+V61/(V61+V15)*100</f>
        <v>4.8780487804878048</v>
      </c>
      <c r="AZ61" s="102">
        <f t="shared" ref="AZ61:AZ87" si="35">+W61/(W61+W15)*100</f>
        <v>6.0200668896321075</v>
      </c>
      <c r="BA61" s="102">
        <f t="shared" ref="BA61:BA87" si="36">+X61/(X61+X15)*100</f>
        <v>3.6363636363636362</v>
      </c>
      <c r="BB61" s="142"/>
      <c r="BC61" s="102" t="s">
        <v>61</v>
      </c>
      <c r="BD61" s="102" t="s">
        <v>61</v>
      </c>
      <c r="BE61" s="102" t="s">
        <v>61</v>
      </c>
    </row>
    <row r="62" spans="1:58" ht="15" customHeight="1" x14ac:dyDescent="0.2">
      <c r="A62" s="107" t="s">
        <v>80</v>
      </c>
      <c r="B62" s="261">
        <v>4092</v>
      </c>
      <c r="C62" s="261">
        <v>2359</v>
      </c>
      <c r="D62" s="261">
        <v>1733</v>
      </c>
      <c r="E62" s="261"/>
      <c r="F62" s="261">
        <v>1342</v>
      </c>
      <c r="G62" s="261">
        <v>760</v>
      </c>
      <c r="H62" s="261">
        <v>582</v>
      </c>
      <c r="I62" s="261"/>
      <c r="J62" s="261">
        <v>958</v>
      </c>
      <c r="K62" s="261">
        <v>559</v>
      </c>
      <c r="L62" s="261">
        <v>399</v>
      </c>
      <c r="M62" s="261"/>
      <c r="N62" s="261">
        <v>849</v>
      </c>
      <c r="O62" s="261">
        <v>451</v>
      </c>
      <c r="P62" s="261">
        <v>398</v>
      </c>
      <c r="Q62" s="261"/>
      <c r="R62" s="261">
        <v>606</v>
      </c>
      <c r="S62" s="261">
        <v>387</v>
      </c>
      <c r="T62" s="261">
        <v>219</v>
      </c>
      <c r="U62" s="261"/>
      <c r="V62" s="261">
        <v>337</v>
      </c>
      <c r="W62" s="261">
        <v>202</v>
      </c>
      <c r="X62" s="261">
        <v>135</v>
      </c>
      <c r="Y62" s="261"/>
      <c r="Z62" s="261">
        <v>0</v>
      </c>
      <c r="AA62" s="261">
        <v>0</v>
      </c>
      <c r="AB62" s="261">
        <v>0</v>
      </c>
      <c r="AD62" s="107" t="s">
        <v>80</v>
      </c>
      <c r="AE62" s="102">
        <f t="shared" si="19"/>
        <v>21.278144662264054</v>
      </c>
      <c r="AF62" s="102">
        <f t="shared" si="20"/>
        <v>23.93465909090909</v>
      </c>
      <c r="AG62" s="102">
        <f t="shared" si="21"/>
        <v>18.485333333333333</v>
      </c>
      <c r="AH62" s="142"/>
      <c r="AI62" s="102">
        <f t="shared" si="22"/>
        <v>29.288520296813619</v>
      </c>
      <c r="AJ62" s="102">
        <f t="shared" si="23"/>
        <v>31.986531986531986</v>
      </c>
      <c r="AK62" s="102">
        <f t="shared" si="24"/>
        <v>26.382592928377154</v>
      </c>
      <c r="AL62" s="105"/>
      <c r="AM62" s="102">
        <f t="shared" si="25"/>
        <v>23.388671875</v>
      </c>
      <c r="AN62" s="102">
        <f t="shared" si="26"/>
        <v>26.581074655254401</v>
      </c>
      <c r="AO62" s="102">
        <f t="shared" si="27"/>
        <v>20.020070245860509</v>
      </c>
      <c r="AP62" s="105"/>
      <c r="AQ62" s="102">
        <f t="shared" si="28"/>
        <v>21.746926229508194</v>
      </c>
      <c r="AR62" s="102">
        <f t="shared" si="29"/>
        <v>23.331608898085875</v>
      </c>
      <c r="AS62" s="102">
        <f t="shared" si="30"/>
        <v>20.192795535261286</v>
      </c>
      <c r="AT62" s="105"/>
      <c r="AU62" s="102">
        <f t="shared" si="31"/>
        <v>16.740331491712706</v>
      </c>
      <c r="AV62" s="102">
        <f t="shared" si="32"/>
        <v>20.519618239660659</v>
      </c>
      <c r="AW62" s="102">
        <f t="shared" si="33"/>
        <v>12.629757785467127</v>
      </c>
      <c r="AX62" s="105"/>
      <c r="AY62" s="102">
        <f t="shared" si="34"/>
        <v>11.125784087157479</v>
      </c>
      <c r="AZ62" s="102">
        <f t="shared" si="35"/>
        <v>12.965340179717586</v>
      </c>
      <c r="BA62" s="102">
        <f t="shared" si="36"/>
        <v>9.1774303195105364</v>
      </c>
      <c r="BB62" s="142"/>
      <c r="BC62" s="102" t="s">
        <v>61</v>
      </c>
      <c r="BD62" s="102" t="s">
        <v>61</v>
      </c>
      <c r="BE62" s="102" t="s">
        <v>61</v>
      </c>
    </row>
    <row r="63" spans="1:58" ht="15" customHeight="1" x14ac:dyDescent="0.2">
      <c r="A63" s="107" t="s">
        <v>81</v>
      </c>
      <c r="B63" s="261">
        <v>4559</v>
      </c>
      <c r="C63" s="261">
        <v>2500</v>
      </c>
      <c r="D63" s="261">
        <v>2059</v>
      </c>
      <c r="E63" s="261"/>
      <c r="F63" s="261">
        <v>1479</v>
      </c>
      <c r="G63" s="261">
        <v>829</v>
      </c>
      <c r="H63" s="261">
        <v>650</v>
      </c>
      <c r="I63" s="261"/>
      <c r="J63" s="261">
        <v>1145</v>
      </c>
      <c r="K63" s="261">
        <v>597</v>
      </c>
      <c r="L63" s="261">
        <v>548</v>
      </c>
      <c r="M63" s="261"/>
      <c r="N63" s="261">
        <v>873</v>
      </c>
      <c r="O63" s="261">
        <v>464</v>
      </c>
      <c r="P63" s="261">
        <v>409</v>
      </c>
      <c r="Q63" s="261"/>
      <c r="R63" s="261">
        <v>867</v>
      </c>
      <c r="S63" s="261">
        <v>484</v>
      </c>
      <c r="T63" s="261">
        <v>383</v>
      </c>
      <c r="U63" s="261"/>
      <c r="V63" s="261">
        <v>195</v>
      </c>
      <c r="W63" s="261">
        <v>126</v>
      </c>
      <c r="X63" s="261">
        <v>69</v>
      </c>
      <c r="Y63" s="261"/>
      <c r="Z63" s="261">
        <v>0</v>
      </c>
      <c r="AA63" s="261">
        <v>0</v>
      </c>
      <c r="AB63" s="261">
        <v>0</v>
      </c>
      <c r="AD63" s="107" t="s">
        <v>81</v>
      </c>
      <c r="AE63" s="102">
        <f t="shared" si="19"/>
        <v>28.756149867541314</v>
      </c>
      <c r="AF63" s="102">
        <f t="shared" si="20"/>
        <v>31.79852454846095</v>
      </c>
      <c r="AG63" s="102">
        <f t="shared" si="21"/>
        <v>25.763263263263266</v>
      </c>
      <c r="AH63" s="142"/>
      <c r="AI63" s="102">
        <f t="shared" si="22"/>
        <v>35.459122512586909</v>
      </c>
      <c r="AJ63" s="102">
        <f t="shared" si="23"/>
        <v>38.34412580943571</v>
      </c>
      <c r="AK63" s="102">
        <f t="shared" si="24"/>
        <v>32.354405176704823</v>
      </c>
      <c r="AL63" s="105"/>
      <c r="AM63" s="102">
        <f t="shared" si="25"/>
        <v>32.063847661719407</v>
      </c>
      <c r="AN63" s="102">
        <f t="shared" si="26"/>
        <v>34.192439862542955</v>
      </c>
      <c r="AO63" s="102">
        <f t="shared" si="27"/>
        <v>30.027397260273975</v>
      </c>
      <c r="AP63" s="105"/>
      <c r="AQ63" s="102">
        <f t="shared" si="28"/>
        <v>25.836046167505177</v>
      </c>
      <c r="AR63" s="102">
        <f t="shared" si="29"/>
        <v>28.275441803778183</v>
      </c>
      <c r="AS63" s="102">
        <f t="shared" si="30"/>
        <v>23.532796317606444</v>
      </c>
      <c r="AT63" s="105"/>
      <c r="AU63" s="102">
        <f t="shared" si="31"/>
        <v>31.164629762760605</v>
      </c>
      <c r="AV63" s="102">
        <f t="shared" si="32"/>
        <v>34.670487106017191</v>
      </c>
      <c r="AW63" s="102">
        <f t="shared" si="33"/>
        <v>27.633477633477632</v>
      </c>
      <c r="AX63" s="105"/>
      <c r="AY63" s="102">
        <f t="shared" si="34"/>
        <v>10.284810126582279</v>
      </c>
      <c r="AZ63" s="102">
        <f t="shared" si="35"/>
        <v>14.269535673839185</v>
      </c>
      <c r="BA63" s="102">
        <f t="shared" si="36"/>
        <v>6.8114511352418559</v>
      </c>
      <c r="BB63" s="142"/>
      <c r="BC63" s="102">
        <f>+Z63/(Z63+Z17)*100</f>
        <v>0</v>
      </c>
      <c r="BD63" s="102">
        <f>+AA63/(AA63+AA17)*100</f>
        <v>0</v>
      </c>
      <c r="BE63" s="102">
        <f>+AB63/(AB63+AB17)*100</f>
        <v>0</v>
      </c>
    </row>
    <row r="64" spans="1:58" ht="15" customHeight="1" x14ac:dyDescent="0.2">
      <c r="A64" s="107" t="s">
        <v>82</v>
      </c>
      <c r="B64" s="261">
        <v>4707</v>
      </c>
      <c r="C64" s="261">
        <v>2604</v>
      </c>
      <c r="D64" s="261">
        <v>2103</v>
      </c>
      <c r="E64" s="261"/>
      <c r="F64" s="261">
        <v>1622</v>
      </c>
      <c r="G64" s="261">
        <v>859</v>
      </c>
      <c r="H64" s="261">
        <v>763</v>
      </c>
      <c r="I64" s="261"/>
      <c r="J64" s="261">
        <v>1196</v>
      </c>
      <c r="K64" s="261">
        <v>658</v>
      </c>
      <c r="L64" s="261">
        <v>538</v>
      </c>
      <c r="M64" s="261"/>
      <c r="N64" s="261">
        <v>825</v>
      </c>
      <c r="O64" s="261">
        <v>479</v>
      </c>
      <c r="P64" s="261">
        <v>346</v>
      </c>
      <c r="Q64" s="261"/>
      <c r="R64" s="261">
        <v>854</v>
      </c>
      <c r="S64" s="261">
        <v>467</v>
      </c>
      <c r="T64" s="261">
        <v>387</v>
      </c>
      <c r="U64" s="261"/>
      <c r="V64" s="261">
        <v>210</v>
      </c>
      <c r="W64" s="261">
        <v>141</v>
      </c>
      <c r="X64" s="261">
        <v>69</v>
      </c>
      <c r="Y64" s="261"/>
      <c r="Z64" s="261">
        <v>0</v>
      </c>
      <c r="AA64" s="261">
        <v>0</v>
      </c>
      <c r="AB64" s="261">
        <v>0</v>
      </c>
      <c r="AD64" s="107" t="s">
        <v>82</v>
      </c>
      <c r="AE64" s="102">
        <f t="shared" si="19"/>
        <v>37.174222081819622</v>
      </c>
      <c r="AF64" s="102">
        <f t="shared" si="20"/>
        <v>40.68114357131698</v>
      </c>
      <c r="AG64" s="102">
        <f t="shared" si="21"/>
        <v>33.58888356492573</v>
      </c>
      <c r="AH64" s="142"/>
      <c r="AI64" s="102">
        <f t="shared" si="22"/>
        <v>47.90313053750738</v>
      </c>
      <c r="AJ64" s="102">
        <f t="shared" si="23"/>
        <v>49.057681324957173</v>
      </c>
      <c r="AK64" s="102">
        <f t="shared" si="24"/>
        <v>46.666666666666664</v>
      </c>
      <c r="AL64" s="105"/>
      <c r="AM64" s="102">
        <f t="shared" si="25"/>
        <v>43.254972875226038</v>
      </c>
      <c r="AN64" s="102">
        <f t="shared" si="26"/>
        <v>46.832740213523131</v>
      </c>
      <c r="AO64" s="102">
        <f t="shared" si="27"/>
        <v>39.558823529411761</v>
      </c>
      <c r="AP64" s="105"/>
      <c r="AQ64" s="102">
        <f t="shared" si="28"/>
        <v>29.60172228202368</v>
      </c>
      <c r="AR64" s="102">
        <f t="shared" si="29"/>
        <v>33.947554925584697</v>
      </c>
      <c r="AS64" s="102">
        <f t="shared" si="30"/>
        <v>25.145348837209301</v>
      </c>
      <c r="AT64" s="105"/>
      <c r="AU64" s="102">
        <f t="shared" si="31"/>
        <v>41.476444876153472</v>
      </c>
      <c r="AV64" s="102">
        <f t="shared" si="32"/>
        <v>45.829244357212957</v>
      </c>
      <c r="AW64" s="102">
        <f t="shared" si="33"/>
        <v>37.21153846153846</v>
      </c>
      <c r="AX64" s="105"/>
      <c r="AY64" s="102">
        <f t="shared" si="34"/>
        <v>12.612612612612612</v>
      </c>
      <c r="AZ64" s="102">
        <f t="shared" si="35"/>
        <v>17.300613496932517</v>
      </c>
      <c r="BA64" s="102">
        <f t="shared" si="36"/>
        <v>8.117647058823529</v>
      </c>
      <c r="BB64" s="142"/>
      <c r="BC64" s="102" t="s">
        <v>61</v>
      </c>
      <c r="BD64" s="102" t="s">
        <v>61</v>
      </c>
      <c r="BE64" s="102" t="s">
        <v>61</v>
      </c>
    </row>
    <row r="65" spans="1:57" ht="15" customHeight="1" x14ac:dyDescent="0.2">
      <c r="A65" s="107" t="s">
        <v>83</v>
      </c>
      <c r="B65" s="261">
        <v>307</v>
      </c>
      <c r="C65" s="261">
        <v>179</v>
      </c>
      <c r="D65" s="261">
        <v>128</v>
      </c>
      <c r="E65" s="261"/>
      <c r="F65" s="261">
        <v>79</v>
      </c>
      <c r="G65" s="261">
        <v>43</v>
      </c>
      <c r="H65" s="261">
        <v>36</v>
      </c>
      <c r="I65" s="261"/>
      <c r="J65" s="261">
        <v>70</v>
      </c>
      <c r="K65" s="261">
        <v>31</v>
      </c>
      <c r="L65" s="261">
        <v>39</v>
      </c>
      <c r="M65" s="261"/>
      <c r="N65" s="261">
        <v>54</v>
      </c>
      <c r="O65" s="261">
        <v>35</v>
      </c>
      <c r="P65" s="261">
        <v>19</v>
      </c>
      <c r="Q65" s="261"/>
      <c r="R65" s="261">
        <v>57</v>
      </c>
      <c r="S65" s="261">
        <v>37</v>
      </c>
      <c r="T65" s="261">
        <v>20</v>
      </c>
      <c r="U65" s="261"/>
      <c r="V65" s="261">
        <v>47</v>
      </c>
      <c r="W65" s="261">
        <v>33</v>
      </c>
      <c r="X65" s="261">
        <v>14</v>
      </c>
      <c r="Y65" s="261"/>
      <c r="Z65" s="261">
        <v>0</v>
      </c>
      <c r="AA65" s="261">
        <v>0</v>
      </c>
      <c r="AB65" s="261">
        <v>0</v>
      </c>
      <c r="AD65" s="107" t="s">
        <v>83</v>
      </c>
      <c r="AE65" s="102">
        <f t="shared" si="19"/>
        <v>10.463531015678255</v>
      </c>
      <c r="AF65" s="102">
        <f t="shared" si="20"/>
        <v>11.768573307034845</v>
      </c>
      <c r="AG65" s="102">
        <f t="shared" si="21"/>
        <v>9.0587402689313521</v>
      </c>
      <c r="AH65" s="142"/>
      <c r="AI65" s="102">
        <f t="shared" si="22"/>
        <v>12.619808306709265</v>
      </c>
      <c r="AJ65" s="102">
        <f t="shared" si="23"/>
        <v>13.271604938271606</v>
      </c>
      <c r="AK65" s="102">
        <f t="shared" si="24"/>
        <v>11.920529801324504</v>
      </c>
      <c r="AL65" s="105"/>
      <c r="AM65" s="102">
        <f t="shared" si="25"/>
        <v>10.886469673405911</v>
      </c>
      <c r="AN65" s="102">
        <f t="shared" si="26"/>
        <v>9.5384615384615383</v>
      </c>
      <c r="AO65" s="102">
        <f t="shared" si="27"/>
        <v>12.264150943396226</v>
      </c>
      <c r="AP65" s="105"/>
      <c r="AQ65" s="102">
        <f t="shared" si="28"/>
        <v>8.6538461538461533</v>
      </c>
      <c r="AR65" s="102">
        <f t="shared" si="29"/>
        <v>10.542168674698797</v>
      </c>
      <c r="AS65" s="102">
        <f t="shared" si="30"/>
        <v>6.506849315068493</v>
      </c>
      <c r="AT65" s="105"/>
      <c r="AU65" s="102">
        <f t="shared" si="31"/>
        <v>11.354581673306772</v>
      </c>
      <c r="AV65" s="102">
        <f t="shared" si="32"/>
        <v>13.962264150943396</v>
      </c>
      <c r="AW65" s="102">
        <f t="shared" si="33"/>
        <v>8.4388185654008439</v>
      </c>
      <c r="AX65" s="105"/>
      <c r="AY65" s="102">
        <f t="shared" si="34"/>
        <v>8.7198515769944329</v>
      </c>
      <c r="AZ65" s="102">
        <f t="shared" si="35"/>
        <v>12</v>
      </c>
      <c r="BA65" s="102">
        <f t="shared" si="36"/>
        <v>5.3030303030303028</v>
      </c>
      <c r="BB65" s="142"/>
      <c r="BC65" s="102" t="s">
        <v>61</v>
      </c>
      <c r="BD65" s="102" t="s">
        <v>61</v>
      </c>
      <c r="BE65" s="102" t="s">
        <v>61</v>
      </c>
    </row>
    <row r="66" spans="1:57" ht="15" customHeight="1" x14ac:dyDescent="0.2">
      <c r="A66" s="107" t="s">
        <v>84</v>
      </c>
      <c r="B66" s="261">
        <v>900</v>
      </c>
      <c r="C66" s="261">
        <v>573</v>
      </c>
      <c r="D66" s="261">
        <v>327</v>
      </c>
      <c r="E66" s="261"/>
      <c r="F66" s="261">
        <v>275</v>
      </c>
      <c r="G66" s="261">
        <v>164</v>
      </c>
      <c r="H66" s="261">
        <v>111</v>
      </c>
      <c r="I66" s="261"/>
      <c r="J66" s="261">
        <v>214</v>
      </c>
      <c r="K66" s="261">
        <v>123</v>
      </c>
      <c r="L66" s="261">
        <v>91</v>
      </c>
      <c r="M66" s="261"/>
      <c r="N66" s="261">
        <v>190</v>
      </c>
      <c r="O66" s="261">
        <v>131</v>
      </c>
      <c r="P66" s="261">
        <v>59</v>
      </c>
      <c r="Q66" s="261"/>
      <c r="R66" s="261">
        <v>187</v>
      </c>
      <c r="S66" s="261">
        <v>131</v>
      </c>
      <c r="T66" s="261">
        <v>56</v>
      </c>
      <c r="U66" s="261"/>
      <c r="V66" s="261">
        <v>34</v>
      </c>
      <c r="W66" s="261">
        <v>24</v>
      </c>
      <c r="X66" s="261">
        <v>10</v>
      </c>
      <c r="Y66" s="261"/>
      <c r="Z66" s="261">
        <v>0</v>
      </c>
      <c r="AA66" s="261">
        <v>0</v>
      </c>
      <c r="AB66" s="261">
        <v>0</v>
      </c>
      <c r="AD66" s="107" t="s">
        <v>84</v>
      </c>
      <c r="AE66" s="102">
        <f t="shared" si="19"/>
        <v>11.778563015312132</v>
      </c>
      <c r="AF66" s="102">
        <f t="shared" si="20"/>
        <v>14.654731457800512</v>
      </c>
      <c r="AG66" s="102">
        <f t="shared" si="21"/>
        <v>8.764406325381934</v>
      </c>
      <c r="AH66" s="142"/>
      <c r="AI66" s="102">
        <f t="shared" si="22"/>
        <v>15.589569160997732</v>
      </c>
      <c r="AJ66" s="102">
        <f t="shared" si="23"/>
        <v>17.710583153347731</v>
      </c>
      <c r="AK66" s="102">
        <f t="shared" si="24"/>
        <v>13.24582338902148</v>
      </c>
      <c r="AL66" s="105"/>
      <c r="AM66" s="102">
        <f t="shared" si="25"/>
        <v>12.745681953543775</v>
      </c>
      <c r="AN66" s="102">
        <f t="shared" si="26"/>
        <v>14.837153196622438</v>
      </c>
      <c r="AO66" s="102">
        <f t="shared" si="27"/>
        <v>10.705882352941176</v>
      </c>
      <c r="AP66" s="105"/>
      <c r="AQ66" s="102">
        <f t="shared" si="28"/>
        <v>12.855209742895804</v>
      </c>
      <c r="AR66" s="102">
        <f t="shared" si="29"/>
        <v>17.328042328042329</v>
      </c>
      <c r="AS66" s="102">
        <f t="shared" si="30"/>
        <v>8.1717451523545712</v>
      </c>
      <c r="AT66" s="105"/>
      <c r="AU66" s="102">
        <f t="shared" si="31"/>
        <v>12.483311081441922</v>
      </c>
      <c r="AV66" s="102">
        <f t="shared" si="32"/>
        <v>16.519546027742749</v>
      </c>
      <c r="AW66" s="102">
        <f t="shared" si="33"/>
        <v>7.9432624113475185</v>
      </c>
      <c r="AX66" s="105"/>
      <c r="AY66" s="102">
        <f t="shared" si="34"/>
        <v>2.7823240589198037</v>
      </c>
      <c r="AZ66" s="102">
        <f t="shared" si="35"/>
        <v>3.9603960396039604</v>
      </c>
      <c r="BA66" s="102">
        <f t="shared" si="36"/>
        <v>1.6233766233766231</v>
      </c>
      <c r="BB66" s="142"/>
      <c r="BC66" s="102" t="s">
        <v>61</v>
      </c>
      <c r="BD66" s="102" t="s">
        <v>61</v>
      </c>
      <c r="BE66" s="102" t="s">
        <v>61</v>
      </c>
    </row>
    <row r="67" spans="1:57" ht="15" customHeight="1" x14ac:dyDescent="0.2">
      <c r="A67" s="107" t="s">
        <v>85</v>
      </c>
      <c r="B67" s="261">
        <v>304</v>
      </c>
      <c r="C67" s="261">
        <v>199</v>
      </c>
      <c r="D67" s="261">
        <v>105</v>
      </c>
      <c r="E67" s="261"/>
      <c r="F67" s="261">
        <v>98</v>
      </c>
      <c r="G67" s="261">
        <v>62</v>
      </c>
      <c r="H67" s="261">
        <v>36</v>
      </c>
      <c r="I67" s="261"/>
      <c r="J67" s="261">
        <v>91</v>
      </c>
      <c r="K67" s="261">
        <v>64</v>
      </c>
      <c r="L67" s="261">
        <v>27</v>
      </c>
      <c r="M67" s="261"/>
      <c r="N67" s="261">
        <v>47</v>
      </c>
      <c r="O67" s="261">
        <v>30</v>
      </c>
      <c r="P67" s="261">
        <v>17</v>
      </c>
      <c r="Q67" s="261"/>
      <c r="R67" s="261">
        <v>56</v>
      </c>
      <c r="S67" s="261">
        <v>36</v>
      </c>
      <c r="T67" s="261">
        <v>20</v>
      </c>
      <c r="U67" s="261"/>
      <c r="V67" s="261">
        <v>12</v>
      </c>
      <c r="W67" s="261">
        <v>7</v>
      </c>
      <c r="X67" s="261">
        <v>5</v>
      </c>
      <c r="Y67" s="261"/>
      <c r="Z67" s="261">
        <v>0</v>
      </c>
      <c r="AA67" s="261">
        <v>0</v>
      </c>
      <c r="AB67" s="261">
        <v>0</v>
      </c>
      <c r="AD67" s="107" t="s">
        <v>85</v>
      </c>
      <c r="AE67" s="102">
        <f t="shared" si="19"/>
        <v>20.375335120643431</v>
      </c>
      <c r="AF67" s="102">
        <f t="shared" si="20"/>
        <v>26.819407008086255</v>
      </c>
      <c r="AG67" s="102">
        <f t="shared" si="21"/>
        <v>14.000000000000002</v>
      </c>
      <c r="AH67" s="142"/>
      <c r="AI67" s="102">
        <f t="shared" si="22"/>
        <v>33.108108108108105</v>
      </c>
      <c r="AJ67" s="102">
        <f t="shared" si="23"/>
        <v>35.227272727272727</v>
      </c>
      <c r="AK67" s="102">
        <f t="shared" si="24"/>
        <v>30</v>
      </c>
      <c r="AL67" s="105"/>
      <c r="AM67" s="102">
        <f t="shared" si="25"/>
        <v>28.980891719745223</v>
      </c>
      <c r="AN67" s="102">
        <f t="shared" si="26"/>
        <v>42.666666666666671</v>
      </c>
      <c r="AO67" s="102">
        <f t="shared" si="27"/>
        <v>16.463414634146343</v>
      </c>
      <c r="AP67" s="105"/>
      <c r="AQ67" s="102">
        <f t="shared" si="28"/>
        <v>14.968152866242038</v>
      </c>
      <c r="AR67" s="102">
        <f t="shared" si="29"/>
        <v>20.134228187919462</v>
      </c>
      <c r="AS67" s="102">
        <f t="shared" si="30"/>
        <v>10.303030303030303</v>
      </c>
      <c r="AT67" s="105"/>
      <c r="AU67" s="102">
        <f t="shared" si="31"/>
        <v>17.554858934169278</v>
      </c>
      <c r="AV67" s="102">
        <f t="shared" si="32"/>
        <v>25</v>
      </c>
      <c r="AW67" s="102">
        <f t="shared" si="33"/>
        <v>11.428571428571429</v>
      </c>
      <c r="AX67" s="105"/>
      <c r="AY67" s="102">
        <f t="shared" si="34"/>
        <v>4.8192771084337354</v>
      </c>
      <c r="AZ67" s="102">
        <f t="shared" si="35"/>
        <v>5.6910569105691051</v>
      </c>
      <c r="BA67" s="102">
        <f t="shared" si="36"/>
        <v>3.9682539682539679</v>
      </c>
      <c r="BB67" s="142"/>
      <c r="BC67" s="102" t="s">
        <v>61</v>
      </c>
      <c r="BD67" s="102" t="s">
        <v>61</v>
      </c>
      <c r="BE67" s="102" t="s">
        <v>61</v>
      </c>
    </row>
    <row r="68" spans="1:57" ht="15" customHeight="1" x14ac:dyDescent="0.2">
      <c r="A68" s="107" t="s">
        <v>86</v>
      </c>
      <c r="B68" s="261">
        <v>5061</v>
      </c>
      <c r="C68" s="261">
        <v>3037</v>
      </c>
      <c r="D68" s="261">
        <v>2024</v>
      </c>
      <c r="E68" s="261"/>
      <c r="F68" s="261">
        <v>1789</v>
      </c>
      <c r="G68" s="261">
        <v>1024</v>
      </c>
      <c r="H68" s="261">
        <v>765</v>
      </c>
      <c r="I68" s="261"/>
      <c r="J68" s="261">
        <v>1312</v>
      </c>
      <c r="K68" s="261">
        <v>781</v>
      </c>
      <c r="L68" s="261">
        <v>531</v>
      </c>
      <c r="M68" s="261"/>
      <c r="N68" s="261">
        <v>945</v>
      </c>
      <c r="O68" s="261">
        <v>602</v>
      </c>
      <c r="P68" s="261">
        <v>343</v>
      </c>
      <c r="Q68" s="261"/>
      <c r="R68" s="261">
        <v>828</v>
      </c>
      <c r="S68" s="261">
        <v>499</v>
      </c>
      <c r="T68" s="261">
        <v>329</v>
      </c>
      <c r="U68" s="261"/>
      <c r="V68" s="261">
        <v>187</v>
      </c>
      <c r="W68" s="261">
        <v>131</v>
      </c>
      <c r="X68" s="261">
        <v>56</v>
      </c>
      <c r="Y68" s="261"/>
      <c r="Z68" s="261">
        <v>0</v>
      </c>
      <c r="AA68" s="261">
        <v>0</v>
      </c>
      <c r="AB68" s="261">
        <v>0</v>
      </c>
      <c r="AD68" s="107" t="s">
        <v>86</v>
      </c>
      <c r="AE68" s="102">
        <f t="shared" si="19"/>
        <v>22.374005305039788</v>
      </c>
      <c r="AF68" s="102">
        <f t="shared" si="20"/>
        <v>26.50549834176994</v>
      </c>
      <c r="AG68" s="102">
        <f t="shared" si="21"/>
        <v>18.13295108403512</v>
      </c>
      <c r="AH68" s="142"/>
      <c r="AI68" s="102">
        <f t="shared" si="22"/>
        <v>32.274941367490527</v>
      </c>
      <c r="AJ68" s="102">
        <f t="shared" si="23"/>
        <v>35.829251224632607</v>
      </c>
      <c r="AK68" s="102">
        <f t="shared" si="24"/>
        <v>28.491620111731841</v>
      </c>
      <c r="AL68" s="105"/>
      <c r="AM68" s="102">
        <f t="shared" si="25"/>
        <v>26.093874303898168</v>
      </c>
      <c r="AN68" s="102">
        <f t="shared" si="26"/>
        <v>30.318322981366457</v>
      </c>
      <c r="AO68" s="102">
        <f t="shared" si="27"/>
        <v>21.655791190864601</v>
      </c>
      <c r="AP68" s="105"/>
      <c r="AQ68" s="102">
        <f t="shared" si="28"/>
        <v>20.624181580096028</v>
      </c>
      <c r="AR68" s="102">
        <f t="shared" si="29"/>
        <v>25.836909871244636</v>
      </c>
      <c r="AS68" s="102">
        <f t="shared" si="30"/>
        <v>15.230905861456485</v>
      </c>
      <c r="AT68" s="105"/>
      <c r="AU68" s="102">
        <f t="shared" si="31"/>
        <v>20.165611300535801</v>
      </c>
      <c r="AV68" s="102">
        <f t="shared" si="32"/>
        <v>24.641975308641975</v>
      </c>
      <c r="AW68" s="102">
        <f t="shared" si="33"/>
        <v>15.809706871696299</v>
      </c>
      <c r="AX68" s="105"/>
      <c r="AY68" s="102">
        <f t="shared" si="34"/>
        <v>5.6410256410256414</v>
      </c>
      <c r="AZ68" s="102">
        <f t="shared" si="35"/>
        <v>7.9490291262135928</v>
      </c>
      <c r="BA68" s="102">
        <f t="shared" si="36"/>
        <v>3.3593281343731256</v>
      </c>
      <c r="BB68" s="142"/>
      <c r="BC68" s="102">
        <f>+Z68/(Z68+Z22)*100</f>
        <v>0</v>
      </c>
      <c r="BD68" s="102">
        <f>+AA68/(AA68+AA22)*100</f>
        <v>0</v>
      </c>
      <c r="BE68" s="102">
        <f>+AB68/(AB68+AB22)*100</f>
        <v>0</v>
      </c>
    </row>
    <row r="69" spans="1:57" ht="15" customHeight="1" x14ac:dyDescent="0.2">
      <c r="A69" s="107" t="s">
        <v>87</v>
      </c>
      <c r="B69" s="261">
        <v>1793</v>
      </c>
      <c r="C69" s="261">
        <v>1085</v>
      </c>
      <c r="D69" s="261">
        <v>708</v>
      </c>
      <c r="E69" s="261"/>
      <c r="F69" s="261">
        <v>572</v>
      </c>
      <c r="G69" s="261">
        <v>323</v>
      </c>
      <c r="H69" s="261">
        <v>249</v>
      </c>
      <c r="I69" s="261"/>
      <c r="J69" s="261">
        <v>411</v>
      </c>
      <c r="K69" s="261">
        <v>240</v>
      </c>
      <c r="L69" s="261">
        <v>171</v>
      </c>
      <c r="M69" s="261"/>
      <c r="N69" s="261">
        <v>359</v>
      </c>
      <c r="O69" s="261">
        <v>234</v>
      </c>
      <c r="P69" s="261">
        <v>125</v>
      </c>
      <c r="Q69" s="261"/>
      <c r="R69" s="261">
        <v>238</v>
      </c>
      <c r="S69" s="261">
        <v>173</v>
      </c>
      <c r="T69" s="261">
        <v>65</v>
      </c>
      <c r="U69" s="261"/>
      <c r="V69" s="261">
        <v>213</v>
      </c>
      <c r="W69" s="261">
        <v>115</v>
      </c>
      <c r="X69" s="261">
        <v>98</v>
      </c>
      <c r="Y69" s="261"/>
      <c r="Z69" s="261">
        <v>0</v>
      </c>
      <c r="AA69" s="261">
        <v>0</v>
      </c>
      <c r="AB69" s="261">
        <v>0</v>
      </c>
      <c r="AD69" s="107" t="s">
        <v>87</v>
      </c>
      <c r="AE69" s="102">
        <f t="shared" si="19"/>
        <v>18.103796445880452</v>
      </c>
      <c r="AF69" s="102">
        <f t="shared" si="20"/>
        <v>21.747845259571054</v>
      </c>
      <c r="AG69" s="102">
        <f t="shared" si="21"/>
        <v>14.404883011190234</v>
      </c>
      <c r="AH69" s="142"/>
      <c r="AI69" s="102">
        <f t="shared" si="22"/>
        <v>25.399644760213143</v>
      </c>
      <c r="AJ69" s="102">
        <f t="shared" si="23"/>
        <v>27.257383966244724</v>
      </c>
      <c r="AK69" s="102">
        <f t="shared" si="24"/>
        <v>23.336457357075911</v>
      </c>
      <c r="AL69" s="105"/>
      <c r="AM69" s="102">
        <f t="shared" si="25"/>
        <v>19.487908961593174</v>
      </c>
      <c r="AN69" s="102">
        <f t="shared" si="26"/>
        <v>22.641509433962266</v>
      </c>
      <c r="AO69" s="102">
        <f t="shared" si="27"/>
        <v>16.301239275500475</v>
      </c>
      <c r="AP69" s="105"/>
      <c r="AQ69" s="102">
        <f t="shared" si="28"/>
        <v>18.717413972888426</v>
      </c>
      <c r="AR69" s="102">
        <f t="shared" si="29"/>
        <v>24.4258872651357</v>
      </c>
      <c r="AS69" s="102">
        <f t="shared" si="30"/>
        <v>13.020833333333334</v>
      </c>
      <c r="AT69" s="105"/>
      <c r="AU69" s="102">
        <f t="shared" si="31"/>
        <v>12.659574468085106</v>
      </c>
      <c r="AV69" s="102">
        <f t="shared" si="32"/>
        <v>18.865866957470011</v>
      </c>
      <c r="AW69" s="102">
        <f t="shared" si="33"/>
        <v>6.7497403946002077</v>
      </c>
      <c r="AX69" s="105"/>
      <c r="AY69" s="102">
        <f t="shared" si="34"/>
        <v>12.206303724928366</v>
      </c>
      <c r="AZ69" s="102">
        <f t="shared" si="35"/>
        <v>13.23360184119678</v>
      </c>
      <c r="BA69" s="102">
        <f t="shared" si="36"/>
        <v>11.187214611872145</v>
      </c>
      <c r="BB69" s="142"/>
      <c r="BC69" s="102" t="s">
        <v>61</v>
      </c>
      <c r="BD69" s="102" t="s">
        <v>61</v>
      </c>
      <c r="BE69" s="102" t="s">
        <v>61</v>
      </c>
    </row>
    <row r="70" spans="1:57" ht="15" customHeight="1" x14ac:dyDescent="0.2">
      <c r="A70" s="107" t="s">
        <v>88</v>
      </c>
      <c r="B70" s="261">
        <v>1785</v>
      </c>
      <c r="C70" s="261">
        <v>1098</v>
      </c>
      <c r="D70" s="261">
        <v>687</v>
      </c>
      <c r="E70" s="261"/>
      <c r="F70" s="261">
        <v>525</v>
      </c>
      <c r="G70" s="261">
        <v>310</v>
      </c>
      <c r="H70" s="261">
        <v>215</v>
      </c>
      <c r="I70" s="261"/>
      <c r="J70" s="261">
        <v>477</v>
      </c>
      <c r="K70" s="261">
        <v>279</v>
      </c>
      <c r="L70" s="261">
        <v>198</v>
      </c>
      <c r="M70" s="261"/>
      <c r="N70" s="261">
        <v>318</v>
      </c>
      <c r="O70" s="261">
        <v>193</v>
      </c>
      <c r="P70" s="261">
        <v>125</v>
      </c>
      <c r="Q70" s="261"/>
      <c r="R70" s="261">
        <v>306</v>
      </c>
      <c r="S70" s="261">
        <v>209</v>
      </c>
      <c r="T70" s="261">
        <v>97</v>
      </c>
      <c r="U70" s="261"/>
      <c r="V70" s="261">
        <v>159</v>
      </c>
      <c r="W70" s="261">
        <v>107</v>
      </c>
      <c r="X70" s="261">
        <v>52</v>
      </c>
      <c r="Y70" s="261"/>
      <c r="Z70" s="261">
        <v>0</v>
      </c>
      <c r="AA70" s="261">
        <v>0</v>
      </c>
      <c r="AB70" s="261">
        <v>0</v>
      </c>
      <c r="AD70" s="107" t="s">
        <v>88</v>
      </c>
      <c r="AE70" s="102">
        <f t="shared" si="19"/>
        <v>17.59487432232627</v>
      </c>
      <c r="AF70" s="102">
        <f t="shared" si="20"/>
        <v>21.508325171400589</v>
      </c>
      <c r="AG70" s="102">
        <f t="shared" si="21"/>
        <v>13.63095238095238</v>
      </c>
      <c r="AH70" s="142"/>
      <c r="AI70" s="102">
        <f t="shared" si="22"/>
        <v>20.966453674121404</v>
      </c>
      <c r="AJ70" s="102">
        <f t="shared" si="23"/>
        <v>23.882896764252695</v>
      </c>
      <c r="AK70" s="102">
        <f t="shared" si="24"/>
        <v>17.82752902155887</v>
      </c>
      <c r="AL70" s="105"/>
      <c r="AM70" s="102">
        <f t="shared" si="25"/>
        <v>21.880733944954127</v>
      </c>
      <c r="AN70" s="102">
        <f t="shared" si="26"/>
        <v>25.738007380073803</v>
      </c>
      <c r="AO70" s="102">
        <f t="shared" si="27"/>
        <v>18.065693430656935</v>
      </c>
      <c r="AP70" s="105"/>
      <c r="AQ70" s="102">
        <f t="shared" si="28"/>
        <v>15.295815295815295</v>
      </c>
      <c r="AR70" s="102">
        <f t="shared" si="29"/>
        <v>18.593448940269749</v>
      </c>
      <c r="AS70" s="102">
        <f t="shared" si="30"/>
        <v>12.007684918347742</v>
      </c>
      <c r="AT70" s="105"/>
      <c r="AU70" s="102">
        <f t="shared" si="31"/>
        <v>16.868798235942666</v>
      </c>
      <c r="AV70" s="102">
        <f t="shared" si="32"/>
        <v>22.643553629469125</v>
      </c>
      <c r="AW70" s="102">
        <f t="shared" si="33"/>
        <v>10.886644219977553</v>
      </c>
      <c r="AX70" s="105"/>
      <c r="AY70" s="102">
        <f t="shared" si="34"/>
        <v>10.14030612244898</v>
      </c>
      <c r="AZ70" s="102">
        <f t="shared" si="35"/>
        <v>14.041994750656167</v>
      </c>
      <c r="BA70" s="102">
        <f t="shared" si="36"/>
        <v>6.4516129032258061</v>
      </c>
      <c r="BB70" s="142"/>
      <c r="BC70" s="102" t="s">
        <v>61</v>
      </c>
      <c r="BD70" s="102" t="s">
        <v>61</v>
      </c>
      <c r="BE70" s="102" t="s">
        <v>61</v>
      </c>
    </row>
    <row r="71" spans="1:57" ht="15" customHeight="1" x14ac:dyDescent="0.2">
      <c r="A71" s="107" t="s">
        <v>89</v>
      </c>
      <c r="B71" s="261">
        <v>580</v>
      </c>
      <c r="C71" s="261">
        <v>339</v>
      </c>
      <c r="D71" s="261">
        <v>241</v>
      </c>
      <c r="E71" s="261"/>
      <c r="F71" s="261">
        <v>196</v>
      </c>
      <c r="G71" s="261">
        <v>101</v>
      </c>
      <c r="H71" s="261">
        <v>95</v>
      </c>
      <c r="I71" s="261"/>
      <c r="J71" s="261">
        <v>145</v>
      </c>
      <c r="K71" s="261">
        <v>83</v>
      </c>
      <c r="L71" s="261">
        <v>62</v>
      </c>
      <c r="M71" s="261"/>
      <c r="N71" s="261">
        <v>96</v>
      </c>
      <c r="O71" s="261">
        <v>57</v>
      </c>
      <c r="P71" s="261">
        <v>39</v>
      </c>
      <c r="Q71" s="261"/>
      <c r="R71" s="261">
        <v>128</v>
      </c>
      <c r="S71" s="261">
        <v>88</v>
      </c>
      <c r="T71" s="261">
        <v>40</v>
      </c>
      <c r="U71" s="261"/>
      <c r="V71" s="261">
        <v>15</v>
      </c>
      <c r="W71" s="261">
        <v>10</v>
      </c>
      <c r="X71" s="261">
        <v>5</v>
      </c>
      <c r="Y71" s="261"/>
      <c r="Z71" s="261">
        <v>0</v>
      </c>
      <c r="AA71" s="261">
        <v>0</v>
      </c>
      <c r="AB71" s="261">
        <v>0</v>
      </c>
      <c r="AD71" s="107" t="s">
        <v>89</v>
      </c>
      <c r="AE71" s="102">
        <f t="shared" si="19"/>
        <v>15.730946569026308</v>
      </c>
      <c r="AF71" s="102">
        <f t="shared" si="20"/>
        <v>18.354087709799675</v>
      </c>
      <c r="AG71" s="102">
        <f t="shared" si="21"/>
        <v>13.097826086956522</v>
      </c>
      <c r="AH71" s="142"/>
      <c r="AI71" s="102">
        <f t="shared" si="22"/>
        <v>21.899441340782122</v>
      </c>
      <c r="AJ71" s="102">
        <f t="shared" si="23"/>
        <v>22.05240174672489</v>
      </c>
      <c r="AK71" s="102">
        <f t="shared" si="24"/>
        <v>21.739130434782609</v>
      </c>
      <c r="AL71" s="105"/>
      <c r="AM71" s="102">
        <f t="shared" si="25"/>
        <v>17.923362175525341</v>
      </c>
      <c r="AN71" s="102">
        <f t="shared" si="26"/>
        <v>20.906801007556673</v>
      </c>
      <c r="AO71" s="102">
        <f t="shared" si="27"/>
        <v>15.048543689320388</v>
      </c>
      <c r="AP71" s="105"/>
      <c r="AQ71" s="102">
        <f t="shared" si="28"/>
        <v>13.389121338912133</v>
      </c>
      <c r="AR71" s="102">
        <f t="shared" si="29"/>
        <v>15.447154471544716</v>
      </c>
      <c r="AS71" s="102">
        <f t="shared" si="30"/>
        <v>11.206896551724139</v>
      </c>
      <c r="AT71" s="105"/>
      <c r="AU71" s="102">
        <f t="shared" si="31"/>
        <v>17.391304347826086</v>
      </c>
      <c r="AV71" s="102">
        <f t="shared" si="32"/>
        <v>23.913043478260871</v>
      </c>
      <c r="AW71" s="102">
        <f t="shared" si="33"/>
        <v>10.869565217391305</v>
      </c>
      <c r="AX71" s="105"/>
      <c r="AY71" s="102">
        <f t="shared" si="34"/>
        <v>2.8301886792452833</v>
      </c>
      <c r="AZ71" s="102">
        <f t="shared" si="35"/>
        <v>3.9215686274509802</v>
      </c>
      <c r="BA71" s="102">
        <f t="shared" si="36"/>
        <v>1.8181818181818181</v>
      </c>
      <c r="BB71" s="142"/>
      <c r="BC71" s="102" t="s">
        <v>61</v>
      </c>
      <c r="BD71" s="102" t="s">
        <v>61</v>
      </c>
      <c r="BE71" s="102" t="s">
        <v>61</v>
      </c>
    </row>
    <row r="72" spans="1:57" ht="15" customHeight="1" x14ac:dyDescent="0.2">
      <c r="A72" s="153" t="s">
        <v>90</v>
      </c>
      <c r="B72" s="261">
        <v>4212</v>
      </c>
      <c r="C72" s="261">
        <v>2450</v>
      </c>
      <c r="D72" s="261">
        <v>1762</v>
      </c>
      <c r="E72" s="261"/>
      <c r="F72" s="261">
        <v>1524</v>
      </c>
      <c r="G72" s="261">
        <v>851</v>
      </c>
      <c r="H72" s="261">
        <v>673</v>
      </c>
      <c r="I72" s="261"/>
      <c r="J72" s="261">
        <v>1140</v>
      </c>
      <c r="K72" s="261">
        <v>688</v>
      </c>
      <c r="L72" s="261">
        <v>452</v>
      </c>
      <c r="M72" s="261"/>
      <c r="N72" s="261">
        <v>737</v>
      </c>
      <c r="O72" s="261">
        <v>434</v>
      </c>
      <c r="P72" s="261">
        <v>303</v>
      </c>
      <c r="Q72" s="261"/>
      <c r="R72" s="261">
        <v>717</v>
      </c>
      <c r="S72" s="261">
        <v>422</v>
      </c>
      <c r="T72" s="261">
        <v>295</v>
      </c>
      <c r="U72" s="261"/>
      <c r="V72" s="261">
        <v>94</v>
      </c>
      <c r="W72" s="261">
        <v>55</v>
      </c>
      <c r="X72" s="261">
        <v>39</v>
      </c>
      <c r="Y72" s="261"/>
      <c r="Z72" s="261">
        <v>0</v>
      </c>
      <c r="AA72" s="261">
        <v>0</v>
      </c>
      <c r="AB72" s="261">
        <v>0</v>
      </c>
      <c r="AD72" s="153" t="s">
        <v>90</v>
      </c>
      <c r="AE72" s="102">
        <f t="shared" si="19"/>
        <v>20.137693631669535</v>
      </c>
      <c r="AF72" s="102">
        <f t="shared" si="20"/>
        <v>23.165658093797276</v>
      </c>
      <c r="AG72" s="102">
        <f t="shared" si="21"/>
        <v>17.040618955512574</v>
      </c>
      <c r="AH72" s="142"/>
      <c r="AI72" s="102">
        <f t="shared" si="22"/>
        <v>29.24582613701785</v>
      </c>
      <c r="AJ72" s="102">
        <f t="shared" si="23"/>
        <v>31.402214022140225</v>
      </c>
      <c r="AK72" s="102">
        <f t="shared" si="24"/>
        <v>26.909236305477808</v>
      </c>
      <c r="AL72" s="105"/>
      <c r="AM72" s="102">
        <f t="shared" si="25"/>
        <v>25.016458196181702</v>
      </c>
      <c r="AN72" s="102">
        <f t="shared" si="26"/>
        <v>29.796448679081855</v>
      </c>
      <c r="AO72" s="102">
        <f t="shared" si="27"/>
        <v>20.106761565836297</v>
      </c>
      <c r="AP72" s="105"/>
      <c r="AQ72" s="102">
        <f t="shared" si="28"/>
        <v>16.911427260211106</v>
      </c>
      <c r="AR72" s="102">
        <f t="shared" si="29"/>
        <v>19.418344519015658</v>
      </c>
      <c r="AS72" s="102">
        <f t="shared" si="30"/>
        <v>14.272256241168158</v>
      </c>
      <c r="AT72" s="105"/>
      <c r="AU72" s="102">
        <f t="shared" si="31"/>
        <v>18.958223162347963</v>
      </c>
      <c r="AV72" s="102">
        <f t="shared" si="32"/>
        <v>22.786177105831534</v>
      </c>
      <c r="AW72" s="102">
        <f t="shared" si="33"/>
        <v>15.284974093264248</v>
      </c>
      <c r="AX72" s="105"/>
      <c r="AY72" s="102">
        <f t="shared" si="34"/>
        <v>3.125</v>
      </c>
      <c r="AZ72" s="102">
        <f t="shared" si="35"/>
        <v>3.7414965986394559</v>
      </c>
      <c r="BA72" s="102">
        <f t="shared" si="36"/>
        <v>2.5357607282184653</v>
      </c>
      <c r="BB72" s="142"/>
      <c r="BC72" s="102" t="s">
        <v>61</v>
      </c>
      <c r="BD72" s="102" t="s">
        <v>61</v>
      </c>
      <c r="BE72" s="102" t="s">
        <v>61</v>
      </c>
    </row>
    <row r="73" spans="1:57" ht="15" customHeight="1" x14ac:dyDescent="0.2">
      <c r="A73" s="107" t="s">
        <v>91</v>
      </c>
      <c r="B73" s="261">
        <v>807</v>
      </c>
      <c r="C73" s="261">
        <v>474</v>
      </c>
      <c r="D73" s="261">
        <v>333</v>
      </c>
      <c r="E73" s="261"/>
      <c r="F73" s="261">
        <v>268</v>
      </c>
      <c r="G73" s="261">
        <v>139</v>
      </c>
      <c r="H73" s="261">
        <v>129</v>
      </c>
      <c r="I73" s="261"/>
      <c r="J73" s="261">
        <v>213</v>
      </c>
      <c r="K73" s="261">
        <v>130</v>
      </c>
      <c r="L73" s="261">
        <v>83</v>
      </c>
      <c r="M73" s="261"/>
      <c r="N73" s="261">
        <v>116</v>
      </c>
      <c r="O73" s="261">
        <v>73</v>
      </c>
      <c r="P73" s="261">
        <v>43</v>
      </c>
      <c r="Q73" s="261"/>
      <c r="R73" s="261">
        <v>162</v>
      </c>
      <c r="S73" s="261">
        <v>99</v>
      </c>
      <c r="T73" s="261">
        <v>63</v>
      </c>
      <c r="U73" s="261"/>
      <c r="V73" s="261">
        <v>48</v>
      </c>
      <c r="W73" s="261">
        <v>33</v>
      </c>
      <c r="X73" s="261">
        <v>15</v>
      </c>
      <c r="Y73" s="261"/>
      <c r="Z73" s="261">
        <v>0</v>
      </c>
      <c r="AA73" s="261">
        <v>0</v>
      </c>
      <c r="AB73" s="261">
        <v>0</v>
      </c>
      <c r="AD73" s="107" t="s">
        <v>91</v>
      </c>
      <c r="AE73" s="102">
        <f t="shared" si="19"/>
        <v>14.025026068821688</v>
      </c>
      <c r="AF73" s="102">
        <f t="shared" si="20"/>
        <v>16.316695352839929</v>
      </c>
      <c r="AG73" s="102">
        <f t="shared" si="21"/>
        <v>11.688311688311687</v>
      </c>
      <c r="AH73" s="142"/>
      <c r="AI73" s="102">
        <f t="shared" si="22"/>
        <v>19.239052404881551</v>
      </c>
      <c r="AJ73" s="102">
        <f t="shared" si="23"/>
        <v>20.501474926253689</v>
      </c>
      <c r="AK73" s="102">
        <f t="shared" si="24"/>
        <v>18.041958041958043</v>
      </c>
      <c r="AL73" s="105"/>
      <c r="AM73" s="102">
        <f t="shared" si="25"/>
        <v>17.559769167353672</v>
      </c>
      <c r="AN73" s="102">
        <f t="shared" si="26"/>
        <v>20.537124802527646</v>
      </c>
      <c r="AO73" s="102">
        <f t="shared" si="27"/>
        <v>14.310344827586208</v>
      </c>
      <c r="AP73" s="105"/>
      <c r="AQ73" s="102">
        <f t="shared" si="28"/>
        <v>10.025929127052722</v>
      </c>
      <c r="AR73" s="102">
        <f t="shared" si="29"/>
        <v>12.268907563025209</v>
      </c>
      <c r="AS73" s="102">
        <f t="shared" si="30"/>
        <v>7.6512455516014235</v>
      </c>
      <c r="AT73" s="105"/>
      <c r="AU73" s="102">
        <f t="shared" si="31"/>
        <v>14.700544464609798</v>
      </c>
      <c r="AV73" s="102">
        <f t="shared" si="32"/>
        <v>17.678571428571431</v>
      </c>
      <c r="AW73" s="102">
        <f t="shared" si="33"/>
        <v>11.623616236162361</v>
      </c>
      <c r="AX73" s="105"/>
      <c r="AY73" s="102">
        <f t="shared" si="34"/>
        <v>5.5427251732101617</v>
      </c>
      <c r="AZ73" s="102">
        <f t="shared" si="35"/>
        <v>7.6212471131639719</v>
      </c>
      <c r="BA73" s="102">
        <f t="shared" si="36"/>
        <v>3.4642032332563506</v>
      </c>
      <c r="BB73" s="142"/>
      <c r="BC73" s="102">
        <f t="shared" ref="BC73:BE74" si="37">+Z73/(Z73+Z27)*100</f>
        <v>0</v>
      </c>
      <c r="BD73" s="102">
        <f t="shared" si="37"/>
        <v>0</v>
      </c>
      <c r="BE73" s="102">
        <f t="shared" si="37"/>
        <v>0</v>
      </c>
    </row>
    <row r="74" spans="1:57" ht="15" customHeight="1" x14ac:dyDescent="0.2">
      <c r="A74" s="107" t="s">
        <v>92</v>
      </c>
      <c r="B74" s="261">
        <v>3312</v>
      </c>
      <c r="C74" s="261">
        <v>2008</v>
      </c>
      <c r="D74" s="261">
        <v>1304</v>
      </c>
      <c r="E74" s="261"/>
      <c r="F74" s="261">
        <v>1051</v>
      </c>
      <c r="G74" s="261">
        <v>624</v>
      </c>
      <c r="H74" s="261">
        <v>427</v>
      </c>
      <c r="I74" s="261"/>
      <c r="J74" s="261">
        <v>871</v>
      </c>
      <c r="K74" s="261">
        <v>528</v>
      </c>
      <c r="L74" s="261">
        <v>343</v>
      </c>
      <c r="M74" s="261"/>
      <c r="N74" s="261">
        <v>746</v>
      </c>
      <c r="O74" s="261">
        <v>452</v>
      </c>
      <c r="P74" s="261">
        <v>294</v>
      </c>
      <c r="Q74" s="261"/>
      <c r="R74" s="261">
        <v>541</v>
      </c>
      <c r="S74" s="261">
        <v>346</v>
      </c>
      <c r="T74" s="261">
        <v>195</v>
      </c>
      <c r="U74" s="261"/>
      <c r="V74" s="261">
        <v>103</v>
      </c>
      <c r="W74" s="261">
        <v>58</v>
      </c>
      <c r="X74" s="261">
        <v>45</v>
      </c>
      <c r="Y74" s="261"/>
      <c r="Z74" s="261">
        <v>0</v>
      </c>
      <c r="AA74" s="261">
        <v>0</v>
      </c>
      <c r="AB74" s="261">
        <v>0</v>
      </c>
      <c r="AD74" s="107" t="s">
        <v>92</v>
      </c>
      <c r="AE74" s="102">
        <f t="shared" si="19"/>
        <v>14.303606132584754</v>
      </c>
      <c r="AF74" s="102">
        <f t="shared" si="20"/>
        <v>17.188837527820578</v>
      </c>
      <c r="AG74" s="102">
        <f t="shared" si="21"/>
        <v>11.36581539266103</v>
      </c>
      <c r="AH74" s="142"/>
      <c r="AI74" s="102">
        <f t="shared" si="22"/>
        <v>19.277329420396185</v>
      </c>
      <c r="AJ74" s="102">
        <f t="shared" si="23"/>
        <v>22.190611664295876</v>
      </c>
      <c r="AK74" s="102">
        <f t="shared" si="24"/>
        <v>16.174242424242426</v>
      </c>
      <c r="AL74" s="105"/>
      <c r="AM74" s="102">
        <f t="shared" si="25"/>
        <v>16.653919694072659</v>
      </c>
      <c r="AN74" s="102">
        <f t="shared" si="26"/>
        <v>19.642857142857142</v>
      </c>
      <c r="AO74" s="102">
        <f t="shared" si="27"/>
        <v>13.493312352478362</v>
      </c>
      <c r="AP74" s="105"/>
      <c r="AQ74" s="102">
        <f t="shared" si="28"/>
        <v>14.911053367979212</v>
      </c>
      <c r="AR74" s="102">
        <f t="shared" si="29"/>
        <v>18.022328548644335</v>
      </c>
      <c r="AS74" s="102">
        <f t="shared" si="30"/>
        <v>11.783567134268537</v>
      </c>
      <c r="AT74" s="105"/>
      <c r="AU74" s="102">
        <f t="shared" si="31"/>
        <v>13.538538538538539</v>
      </c>
      <c r="AV74" s="102">
        <f t="shared" si="32"/>
        <v>17.222498755599801</v>
      </c>
      <c r="AW74" s="102">
        <f t="shared" si="33"/>
        <v>9.8137896326119769</v>
      </c>
      <c r="AX74" s="105"/>
      <c r="AY74" s="102">
        <f t="shared" si="34"/>
        <v>2.9846421327151549</v>
      </c>
      <c r="AZ74" s="102">
        <f t="shared" si="35"/>
        <v>3.5066505441354292</v>
      </c>
      <c r="BA74" s="102">
        <f t="shared" si="36"/>
        <v>2.5041736227045077</v>
      </c>
      <c r="BB74" s="142"/>
      <c r="BC74" s="102">
        <f t="shared" si="37"/>
        <v>0</v>
      </c>
      <c r="BD74" s="102">
        <f t="shared" si="37"/>
        <v>0</v>
      </c>
      <c r="BE74" s="102">
        <f t="shared" si="37"/>
        <v>0</v>
      </c>
    </row>
    <row r="75" spans="1:57" ht="15" customHeight="1" x14ac:dyDescent="0.2">
      <c r="A75" s="107" t="s">
        <v>93</v>
      </c>
      <c r="B75" s="261">
        <v>583</v>
      </c>
      <c r="C75" s="261">
        <v>349</v>
      </c>
      <c r="D75" s="261">
        <v>234</v>
      </c>
      <c r="E75" s="261"/>
      <c r="F75" s="261">
        <v>221</v>
      </c>
      <c r="G75" s="261">
        <v>133</v>
      </c>
      <c r="H75" s="261">
        <v>88</v>
      </c>
      <c r="I75" s="261"/>
      <c r="J75" s="261">
        <v>161</v>
      </c>
      <c r="K75" s="261">
        <v>100</v>
      </c>
      <c r="L75" s="261">
        <v>61</v>
      </c>
      <c r="M75" s="261"/>
      <c r="N75" s="261">
        <v>98</v>
      </c>
      <c r="O75" s="261">
        <v>48</v>
      </c>
      <c r="P75" s="261">
        <v>50</v>
      </c>
      <c r="Q75" s="261"/>
      <c r="R75" s="261">
        <v>74</v>
      </c>
      <c r="S75" s="261">
        <v>49</v>
      </c>
      <c r="T75" s="261">
        <v>25</v>
      </c>
      <c r="U75" s="261"/>
      <c r="V75" s="261">
        <v>29</v>
      </c>
      <c r="W75" s="261">
        <v>19</v>
      </c>
      <c r="X75" s="261">
        <v>10</v>
      </c>
      <c r="Y75" s="261"/>
      <c r="Z75" s="261">
        <v>0</v>
      </c>
      <c r="AA75" s="261">
        <v>0</v>
      </c>
      <c r="AB75" s="261">
        <v>0</v>
      </c>
      <c r="AD75" s="107" t="s">
        <v>93</v>
      </c>
      <c r="AE75" s="102">
        <f t="shared" si="19"/>
        <v>14.956387891226269</v>
      </c>
      <c r="AF75" s="102">
        <f t="shared" si="20"/>
        <v>18.33946400420389</v>
      </c>
      <c r="AG75" s="102">
        <f t="shared" si="21"/>
        <v>11.729323308270677</v>
      </c>
      <c r="AH75" s="142"/>
      <c r="AI75" s="102">
        <f t="shared" si="22"/>
        <v>21.456310679611651</v>
      </c>
      <c r="AJ75" s="102">
        <f t="shared" si="23"/>
        <v>26.129666011787815</v>
      </c>
      <c r="AK75" s="102">
        <f t="shared" si="24"/>
        <v>16.890595009596929</v>
      </c>
      <c r="AL75" s="105"/>
      <c r="AM75" s="102">
        <f t="shared" si="25"/>
        <v>18.808411214953271</v>
      </c>
      <c r="AN75" s="102">
        <f t="shared" si="26"/>
        <v>23.923444976076556</v>
      </c>
      <c r="AO75" s="102">
        <f t="shared" si="27"/>
        <v>13.926940639269406</v>
      </c>
      <c r="AP75" s="105"/>
      <c r="AQ75" s="102">
        <f t="shared" si="28"/>
        <v>12.327044025157234</v>
      </c>
      <c r="AR75" s="102">
        <f t="shared" si="29"/>
        <v>12.664907651715041</v>
      </c>
      <c r="AS75" s="102">
        <f t="shared" si="30"/>
        <v>12.01923076923077</v>
      </c>
      <c r="AT75" s="105"/>
      <c r="AU75" s="102">
        <f t="shared" si="31"/>
        <v>10.771470160116449</v>
      </c>
      <c r="AV75" s="102">
        <f t="shared" si="32"/>
        <v>14.369501466275661</v>
      </c>
      <c r="AW75" s="102">
        <f t="shared" si="33"/>
        <v>7.2254335260115612</v>
      </c>
      <c r="AX75" s="105"/>
      <c r="AY75" s="102">
        <f t="shared" si="34"/>
        <v>5.4716981132075473</v>
      </c>
      <c r="AZ75" s="102">
        <f t="shared" si="35"/>
        <v>7.421875</v>
      </c>
      <c r="BA75" s="102">
        <f t="shared" si="36"/>
        <v>3.6496350364963499</v>
      </c>
      <c r="BB75" s="142"/>
      <c r="BC75" s="102" t="s">
        <v>61</v>
      </c>
      <c r="BD75" s="102" t="s">
        <v>61</v>
      </c>
      <c r="BE75" s="102" t="s">
        <v>61</v>
      </c>
    </row>
    <row r="76" spans="1:57" ht="15" customHeight="1" x14ac:dyDescent="0.2">
      <c r="A76" s="107" t="s">
        <v>94</v>
      </c>
      <c r="B76" s="261">
        <v>875</v>
      </c>
      <c r="C76" s="261">
        <v>519</v>
      </c>
      <c r="D76" s="261">
        <v>356</v>
      </c>
      <c r="E76" s="261"/>
      <c r="F76" s="261">
        <v>271</v>
      </c>
      <c r="G76" s="261">
        <v>146</v>
      </c>
      <c r="H76" s="261">
        <v>125</v>
      </c>
      <c r="I76" s="261"/>
      <c r="J76" s="261">
        <v>283</v>
      </c>
      <c r="K76" s="261">
        <v>162</v>
      </c>
      <c r="L76" s="261">
        <v>121</v>
      </c>
      <c r="M76" s="261"/>
      <c r="N76" s="261">
        <v>151</v>
      </c>
      <c r="O76" s="261">
        <v>102</v>
      </c>
      <c r="P76" s="261">
        <v>49</v>
      </c>
      <c r="Q76" s="261"/>
      <c r="R76" s="261">
        <v>123</v>
      </c>
      <c r="S76" s="261">
        <v>82</v>
      </c>
      <c r="T76" s="261">
        <v>41</v>
      </c>
      <c r="U76" s="261"/>
      <c r="V76" s="261">
        <v>46</v>
      </c>
      <c r="W76" s="261">
        <v>26</v>
      </c>
      <c r="X76" s="261">
        <v>20</v>
      </c>
      <c r="Y76" s="261"/>
      <c r="Z76" s="261">
        <v>1</v>
      </c>
      <c r="AA76" s="261">
        <v>1</v>
      </c>
      <c r="AB76" s="261">
        <v>0</v>
      </c>
      <c r="AD76" s="107" t="s">
        <v>94</v>
      </c>
      <c r="AE76" s="102">
        <f t="shared" si="19"/>
        <v>12.428977272727272</v>
      </c>
      <c r="AF76" s="102">
        <f t="shared" si="20"/>
        <v>14.862542955326461</v>
      </c>
      <c r="AG76" s="102">
        <f t="shared" si="21"/>
        <v>10.033821871476889</v>
      </c>
      <c r="AH76" s="142"/>
      <c r="AI76" s="102">
        <f t="shared" si="22"/>
        <v>14.585575888051668</v>
      </c>
      <c r="AJ76" s="102">
        <f t="shared" si="23"/>
        <v>15.417106652587117</v>
      </c>
      <c r="AK76" s="102">
        <f t="shared" si="24"/>
        <v>13.721185510428102</v>
      </c>
      <c r="AL76" s="105"/>
      <c r="AM76" s="102">
        <f t="shared" si="25"/>
        <v>19.070080862533693</v>
      </c>
      <c r="AN76" s="102">
        <f t="shared" si="26"/>
        <v>21.803499327052489</v>
      </c>
      <c r="AO76" s="102">
        <f t="shared" si="27"/>
        <v>16.329284750337379</v>
      </c>
      <c r="AP76" s="105"/>
      <c r="AQ76" s="102">
        <f t="shared" si="28"/>
        <v>11.439393939393939</v>
      </c>
      <c r="AR76" s="102">
        <f t="shared" si="29"/>
        <v>15.789473684210526</v>
      </c>
      <c r="AS76" s="102">
        <f t="shared" si="30"/>
        <v>7.2700296735905043</v>
      </c>
      <c r="AT76" s="105"/>
      <c r="AU76" s="102">
        <f t="shared" si="31"/>
        <v>9.3536121673003798</v>
      </c>
      <c r="AV76" s="102">
        <f t="shared" si="32"/>
        <v>12.424242424242424</v>
      </c>
      <c r="AW76" s="102">
        <f t="shared" si="33"/>
        <v>6.2595419847328246</v>
      </c>
      <c r="AX76" s="105"/>
      <c r="AY76" s="102">
        <f t="shared" si="34"/>
        <v>4.4103547459252157</v>
      </c>
      <c r="AZ76" s="102">
        <f t="shared" si="35"/>
        <v>5.3169734151329244</v>
      </c>
      <c r="BA76" s="102">
        <f t="shared" si="36"/>
        <v>3.6101083032490973</v>
      </c>
      <c r="BB76" s="142"/>
      <c r="BC76" s="102">
        <f>+Z76/(Z76+Z30)*100</f>
        <v>5</v>
      </c>
      <c r="BD76" s="102">
        <f>+AA76/(AA76+AA30)*100</f>
        <v>14.285714285714285</v>
      </c>
      <c r="BE76" s="102">
        <f>+AB76/(AB76+AB30)*100</f>
        <v>0</v>
      </c>
    </row>
    <row r="77" spans="1:57" ht="15" customHeight="1" x14ac:dyDescent="0.2">
      <c r="A77" s="107" t="s">
        <v>95</v>
      </c>
      <c r="B77" s="261">
        <v>317</v>
      </c>
      <c r="C77" s="261">
        <v>188</v>
      </c>
      <c r="D77" s="261">
        <v>129</v>
      </c>
      <c r="E77" s="261"/>
      <c r="F77" s="261">
        <v>71</v>
      </c>
      <c r="G77" s="261">
        <v>39</v>
      </c>
      <c r="H77" s="261">
        <v>32</v>
      </c>
      <c r="I77" s="261"/>
      <c r="J77" s="261">
        <v>77</v>
      </c>
      <c r="K77" s="261">
        <v>45</v>
      </c>
      <c r="L77" s="261">
        <v>32</v>
      </c>
      <c r="M77" s="261"/>
      <c r="N77" s="261">
        <v>122</v>
      </c>
      <c r="O77" s="261">
        <v>71</v>
      </c>
      <c r="P77" s="261">
        <v>51</v>
      </c>
      <c r="Q77" s="261"/>
      <c r="R77" s="261">
        <v>41</v>
      </c>
      <c r="S77" s="261">
        <v>29</v>
      </c>
      <c r="T77" s="261">
        <v>12</v>
      </c>
      <c r="U77" s="261"/>
      <c r="V77" s="261">
        <v>6</v>
      </c>
      <c r="W77" s="261">
        <v>4</v>
      </c>
      <c r="X77" s="261">
        <v>2</v>
      </c>
      <c r="Y77" s="261"/>
      <c r="Z77" s="261">
        <v>0</v>
      </c>
      <c r="AA77" s="261">
        <v>0</v>
      </c>
      <c r="AB77" s="261">
        <v>0</v>
      </c>
      <c r="AD77" s="107" t="s">
        <v>95</v>
      </c>
      <c r="AE77" s="102">
        <f t="shared" si="19"/>
        <v>11.468885672937772</v>
      </c>
      <c r="AF77" s="102">
        <f t="shared" si="20"/>
        <v>13.843888070692195</v>
      </c>
      <c r="AG77" s="102">
        <f t="shared" si="21"/>
        <v>9.1749644381223323</v>
      </c>
      <c r="AH77" s="142"/>
      <c r="AI77" s="102">
        <f t="shared" si="22"/>
        <v>11.582381729200652</v>
      </c>
      <c r="AJ77" s="102">
        <f t="shared" si="23"/>
        <v>12.341772151898734</v>
      </c>
      <c r="AK77" s="102">
        <f t="shared" si="24"/>
        <v>10.774410774410773</v>
      </c>
      <c r="AL77" s="105"/>
      <c r="AM77" s="102">
        <f t="shared" si="25"/>
        <v>12.941176470588237</v>
      </c>
      <c r="AN77" s="102">
        <f t="shared" si="26"/>
        <v>15.6794425087108</v>
      </c>
      <c r="AO77" s="102">
        <f t="shared" si="27"/>
        <v>10.38961038961039</v>
      </c>
      <c r="AP77" s="105"/>
      <c r="AQ77" s="102">
        <f t="shared" si="28"/>
        <v>24.110671936758894</v>
      </c>
      <c r="AR77" s="102">
        <f t="shared" si="29"/>
        <v>27.413127413127413</v>
      </c>
      <c r="AS77" s="102">
        <f t="shared" si="30"/>
        <v>20.647773279352226</v>
      </c>
      <c r="AT77" s="105"/>
      <c r="AU77" s="102">
        <f t="shared" si="31"/>
        <v>7.7798861480075905</v>
      </c>
      <c r="AV77" s="102">
        <f t="shared" si="32"/>
        <v>11.41732283464567</v>
      </c>
      <c r="AW77" s="102">
        <f t="shared" si="33"/>
        <v>4.395604395604396</v>
      </c>
      <c r="AX77" s="105"/>
      <c r="AY77" s="102">
        <f t="shared" si="34"/>
        <v>1.1472275334608031</v>
      </c>
      <c r="AZ77" s="102">
        <f t="shared" si="35"/>
        <v>1.6528925619834711</v>
      </c>
      <c r="BA77" s="102">
        <f t="shared" si="36"/>
        <v>0.71174377224199281</v>
      </c>
      <c r="BB77" s="142"/>
      <c r="BC77" s="102" t="s">
        <v>61</v>
      </c>
      <c r="BD77" s="102" t="s">
        <v>61</v>
      </c>
      <c r="BE77" s="102" t="s">
        <v>61</v>
      </c>
    </row>
    <row r="78" spans="1:57" ht="15" customHeight="1" x14ac:dyDescent="0.2">
      <c r="A78" s="107" t="s">
        <v>96</v>
      </c>
      <c r="B78" s="261">
        <v>416</v>
      </c>
      <c r="C78" s="261">
        <v>245</v>
      </c>
      <c r="D78" s="261">
        <v>171</v>
      </c>
      <c r="E78" s="261"/>
      <c r="F78" s="261">
        <v>150</v>
      </c>
      <c r="G78" s="261">
        <v>84</v>
      </c>
      <c r="H78" s="261">
        <v>66</v>
      </c>
      <c r="I78" s="261"/>
      <c r="J78" s="261">
        <v>114</v>
      </c>
      <c r="K78" s="261">
        <v>68</v>
      </c>
      <c r="L78" s="261">
        <v>46</v>
      </c>
      <c r="M78" s="261"/>
      <c r="N78" s="261">
        <v>91</v>
      </c>
      <c r="O78" s="261">
        <v>53</v>
      </c>
      <c r="P78" s="261">
        <v>38</v>
      </c>
      <c r="Q78" s="261"/>
      <c r="R78" s="261">
        <v>46</v>
      </c>
      <c r="S78" s="261">
        <v>31</v>
      </c>
      <c r="T78" s="261">
        <v>15</v>
      </c>
      <c r="U78" s="261"/>
      <c r="V78" s="261">
        <v>15</v>
      </c>
      <c r="W78" s="261">
        <v>9</v>
      </c>
      <c r="X78" s="261">
        <v>6</v>
      </c>
      <c r="Y78" s="261"/>
      <c r="Z78" s="261">
        <v>0</v>
      </c>
      <c r="AA78" s="261">
        <v>0</v>
      </c>
      <c r="AB78" s="261">
        <v>0</v>
      </c>
      <c r="AD78" s="107" t="s">
        <v>96</v>
      </c>
      <c r="AE78" s="102">
        <f t="shared" si="19"/>
        <v>9.4717668488160296</v>
      </c>
      <c r="AF78" s="102">
        <f t="shared" si="20"/>
        <v>11.085972850678733</v>
      </c>
      <c r="AG78" s="102">
        <f t="shared" si="21"/>
        <v>7.8368469294225491</v>
      </c>
      <c r="AH78" s="142"/>
      <c r="AI78" s="102">
        <f t="shared" si="22"/>
        <v>15.772870662460567</v>
      </c>
      <c r="AJ78" s="102">
        <f t="shared" si="23"/>
        <v>17.684210526315788</v>
      </c>
      <c r="AK78" s="102">
        <f t="shared" si="24"/>
        <v>13.865546218487395</v>
      </c>
      <c r="AL78" s="105"/>
      <c r="AM78" s="102">
        <f t="shared" si="25"/>
        <v>11.987381703470032</v>
      </c>
      <c r="AN78" s="102">
        <f t="shared" si="26"/>
        <v>13.849287169042771</v>
      </c>
      <c r="AO78" s="102">
        <f t="shared" si="27"/>
        <v>10</v>
      </c>
      <c r="AP78" s="105"/>
      <c r="AQ78" s="102">
        <f t="shared" si="28"/>
        <v>10.655737704918032</v>
      </c>
      <c r="AR78" s="102">
        <f t="shared" si="29"/>
        <v>12.895377128953772</v>
      </c>
      <c r="AS78" s="102">
        <f t="shared" si="30"/>
        <v>8.5778781038374721</v>
      </c>
      <c r="AT78" s="105"/>
      <c r="AU78" s="102">
        <f t="shared" si="31"/>
        <v>5.3179190751445091</v>
      </c>
      <c r="AV78" s="102">
        <f t="shared" si="32"/>
        <v>6.8432671081677707</v>
      </c>
      <c r="AW78" s="102">
        <f t="shared" si="33"/>
        <v>3.6407766990291259</v>
      </c>
      <c r="AX78" s="105"/>
      <c r="AY78" s="102">
        <f t="shared" si="34"/>
        <v>1.9659239842726082</v>
      </c>
      <c r="AZ78" s="102">
        <f t="shared" si="35"/>
        <v>2.3872679045092835</v>
      </c>
      <c r="BA78" s="102">
        <f t="shared" si="36"/>
        <v>1.5544041450777202</v>
      </c>
      <c r="BB78" s="142"/>
      <c r="BC78" s="102">
        <f>+Z78/(Z78+Z32)*100</f>
        <v>0</v>
      </c>
      <c r="BD78" s="102">
        <f>+AA78/(AA78+AA32)*100</f>
        <v>0</v>
      </c>
      <c r="BE78" s="102">
        <f>+AB78/(AB78+AB32)*100</f>
        <v>0</v>
      </c>
    </row>
    <row r="79" spans="1:57" ht="15" customHeight="1" x14ac:dyDescent="0.2">
      <c r="A79" s="107" t="s">
        <v>97</v>
      </c>
      <c r="B79" s="261">
        <v>335</v>
      </c>
      <c r="C79" s="261">
        <v>199</v>
      </c>
      <c r="D79" s="261">
        <v>136</v>
      </c>
      <c r="E79" s="261"/>
      <c r="F79" s="261">
        <v>124</v>
      </c>
      <c r="G79" s="261">
        <v>76</v>
      </c>
      <c r="H79" s="261">
        <v>48</v>
      </c>
      <c r="I79" s="261"/>
      <c r="J79" s="261">
        <v>88</v>
      </c>
      <c r="K79" s="261">
        <v>46</v>
      </c>
      <c r="L79" s="261">
        <v>42</v>
      </c>
      <c r="M79" s="261"/>
      <c r="N79" s="261">
        <v>15</v>
      </c>
      <c r="O79" s="261">
        <v>9</v>
      </c>
      <c r="P79" s="261">
        <v>6</v>
      </c>
      <c r="Q79" s="261"/>
      <c r="R79" s="261">
        <v>104</v>
      </c>
      <c r="S79" s="261">
        <v>65</v>
      </c>
      <c r="T79" s="261">
        <v>39</v>
      </c>
      <c r="U79" s="261"/>
      <c r="V79" s="261">
        <v>4</v>
      </c>
      <c r="W79" s="261">
        <v>3</v>
      </c>
      <c r="X79" s="261">
        <v>1</v>
      </c>
      <c r="Y79" s="261"/>
      <c r="Z79" s="261">
        <v>0</v>
      </c>
      <c r="AA79" s="261">
        <v>0</v>
      </c>
      <c r="AB79" s="261">
        <v>0</v>
      </c>
      <c r="AD79" s="107" t="s">
        <v>97</v>
      </c>
      <c r="AE79" s="102">
        <f t="shared" si="19"/>
        <v>11.005256241787121</v>
      </c>
      <c r="AF79" s="102">
        <f t="shared" si="20"/>
        <v>12.930474333983105</v>
      </c>
      <c r="AG79" s="102">
        <f t="shared" si="21"/>
        <v>9.0365448504983394</v>
      </c>
      <c r="AH79" s="142"/>
      <c r="AI79" s="102">
        <f t="shared" si="22"/>
        <v>16.166883963494133</v>
      </c>
      <c r="AJ79" s="102">
        <f t="shared" si="23"/>
        <v>19.095477386934672</v>
      </c>
      <c r="AK79" s="102">
        <f t="shared" si="24"/>
        <v>13.008130081300814</v>
      </c>
      <c r="AL79" s="105"/>
      <c r="AM79" s="102">
        <f t="shared" si="25"/>
        <v>13.037037037037036</v>
      </c>
      <c r="AN79" s="102">
        <f t="shared" si="26"/>
        <v>13.294797687861271</v>
      </c>
      <c r="AO79" s="102">
        <f t="shared" si="27"/>
        <v>12.76595744680851</v>
      </c>
      <c r="AP79" s="105"/>
      <c r="AQ79" s="102">
        <f t="shared" si="28"/>
        <v>2.5210084033613445</v>
      </c>
      <c r="AR79" s="102">
        <f t="shared" si="29"/>
        <v>2.9508196721311477</v>
      </c>
      <c r="AS79" s="102">
        <f t="shared" si="30"/>
        <v>2.0689655172413794</v>
      </c>
      <c r="AT79" s="105"/>
      <c r="AU79" s="102">
        <f t="shared" si="31"/>
        <v>19.223659889094268</v>
      </c>
      <c r="AV79" s="102">
        <f t="shared" si="32"/>
        <v>23.465703971119133</v>
      </c>
      <c r="AW79" s="102">
        <f t="shared" si="33"/>
        <v>14.772727272727273</v>
      </c>
      <c r="AX79" s="105"/>
      <c r="AY79" s="102">
        <f t="shared" si="34"/>
        <v>0.85836909871244638</v>
      </c>
      <c r="AZ79" s="102">
        <f t="shared" si="35"/>
        <v>1.4084507042253522</v>
      </c>
      <c r="BA79" s="102">
        <f t="shared" si="36"/>
        <v>0.39525691699604742</v>
      </c>
      <c r="BB79" s="142"/>
      <c r="BC79" s="102" t="s">
        <v>61</v>
      </c>
      <c r="BD79" s="102" t="s">
        <v>61</v>
      </c>
      <c r="BE79" s="102" t="s">
        <v>61</v>
      </c>
    </row>
    <row r="80" spans="1:57" ht="15" customHeight="1" x14ac:dyDescent="0.2">
      <c r="A80" s="107" t="s">
        <v>98</v>
      </c>
      <c r="B80" s="261">
        <v>1077</v>
      </c>
      <c r="C80" s="261">
        <v>628</v>
      </c>
      <c r="D80" s="261">
        <v>449</v>
      </c>
      <c r="E80" s="261"/>
      <c r="F80" s="261">
        <v>408</v>
      </c>
      <c r="G80" s="261">
        <v>232</v>
      </c>
      <c r="H80" s="261">
        <v>176</v>
      </c>
      <c r="I80" s="261"/>
      <c r="J80" s="261">
        <v>236</v>
      </c>
      <c r="K80" s="261">
        <v>137</v>
      </c>
      <c r="L80" s="261">
        <v>99</v>
      </c>
      <c r="M80" s="261"/>
      <c r="N80" s="261">
        <v>120</v>
      </c>
      <c r="O80" s="261">
        <v>78</v>
      </c>
      <c r="P80" s="261">
        <v>42</v>
      </c>
      <c r="Q80" s="261"/>
      <c r="R80" s="261">
        <v>246</v>
      </c>
      <c r="S80" s="261">
        <v>149</v>
      </c>
      <c r="T80" s="261">
        <v>97</v>
      </c>
      <c r="U80" s="261"/>
      <c r="V80" s="261">
        <v>67</v>
      </c>
      <c r="W80" s="261">
        <v>32</v>
      </c>
      <c r="X80" s="261">
        <v>35</v>
      </c>
      <c r="Y80" s="261"/>
      <c r="Z80" s="261">
        <v>0</v>
      </c>
      <c r="AA80" s="261">
        <v>0</v>
      </c>
      <c r="AB80" s="261">
        <v>0</v>
      </c>
      <c r="AD80" s="107" t="s">
        <v>98</v>
      </c>
      <c r="AE80" s="102">
        <f t="shared" si="19"/>
        <v>12.812276945039258</v>
      </c>
      <c r="AF80" s="102">
        <f t="shared" si="20"/>
        <v>14.553881807647739</v>
      </c>
      <c r="AG80" s="102">
        <f t="shared" si="21"/>
        <v>10.975311659740894</v>
      </c>
      <c r="AH80" s="142"/>
      <c r="AI80" s="102">
        <f t="shared" si="22"/>
        <v>20.890937019969279</v>
      </c>
      <c r="AJ80" s="102">
        <f t="shared" si="23"/>
        <v>22.011385199240987</v>
      </c>
      <c r="AK80" s="102">
        <f t="shared" si="24"/>
        <v>19.577308120133484</v>
      </c>
      <c r="AL80" s="105"/>
      <c r="AM80" s="102">
        <f t="shared" si="25"/>
        <v>13.5243553008596</v>
      </c>
      <c r="AN80" s="102">
        <f t="shared" si="26"/>
        <v>15.445321307779031</v>
      </c>
      <c r="AO80" s="102">
        <f t="shared" si="27"/>
        <v>11.538461538461538</v>
      </c>
      <c r="AP80" s="105"/>
      <c r="AQ80" s="102">
        <f t="shared" si="28"/>
        <v>7.2072072072072073</v>
      </c>
      <c r="AR80" s="102">
        <f t="shared" si="29"/>
        <v>9.341317365269461</v>
      </c>
      <c r="AS80" s="102">
        <f t="shared" si="30"/>
        <v>5.0602409638554215</v>
      </c>
      <c r="AT80" s="105"/>
      <c r="AU80" s="102">
        <f t="shared" si="31"/>
        <v>14.352392065344224</v>
      </c>
      <c r="AV80" s="102">
        <f t="shared" si="32"/>
        <v>16.722783389450054</v>
      </c>
      <c r="AW80" s="102">
        <f t="shared" si="33"/>
        <v>11.7861482381531</v>
      </c>
      <c r="AX80" s="105"/>
      <c r="AY80" s="102">
        <f t="shared" si="34"/>
        <v>5.0413844996237769</v>
      </c>
      <c r="AZ80" s="102">
        <f t="shared" si="35"/>
        <v>4.9382716049382713</v>
      </c>
      <c r="BA80" s="102">
        <f t="shared" si="36"/>
        <v>5.1395007342143906</v>
      </c>
      <c r="BB80" s="142"/>
      <c r="BC80" s="102" t="s">
        <v>61</v>
      </c>
      <c r="BD80" s="102" t="s">
        <v>61</v>
      </c>
      <c r="BE80" s="102" t="s">
        <v>61</v>
      </c>
    </row>
    <row r="81" spans="1:57" ht="15" customHeight="1" x14ac:dyDescent="0.2">
      <c r="A81" s="107" t="s">
        <v>99</v>
      </c>
      <c r="B81" s="261">
        <v>491</v>
      </c>
      <c r="C81" s="261">
        <v>298</v>
      </c>
      <c r="D81" s="261">
        <v>193</v>
      </c>
      <c r="E81" s="261"/>
      <c r="F81" s="261">
        <v>158</v>
      </c>
      <c r="G81" s="261">
        <v>97</v>
      </c>
      <c r="H81" s="261">
        <v>61</v>
      </c>
      <c r="I81" s="261"/>
      <c r="J81" s="261">
        <v>162</v>
      </c>
      <c r="K81" s="261">
        <v>92</v>
      </c>
      <c r="L81" s="261">
        <v>70</v>
      </c>
      <c r="M81" s="261"/>
      <c r="N81" s="261">
        <v>72</v>
      </c>
      <c r="O81" s="261">
        <v>48</v>
      </c>
      <c r="P81" s="261">
        <v>24</v>
      </c>
      <c r="Q81" s="261"/>
      <c r="R81" s="261">
        <v>83</v>
      </c>
      <c r="S81" s="261">
        <v>50</v>
      </c>
      <c r="T81" s="261">
        <v>33</v>
      </c>
      <c r="U81" s="261"/>
      <c r="V81" s="261">
        <v>16</v>
      </c>
      <c r="W81" s="261">
        <v>11</v>
      </c>
      <c r="X81" s="261">
        <v>5</v>
      </c>
      <c r="Y81" s="261"/>
      <c r="Z81" s="261">
        <v>0</v>
      </c>
      <c r="AA81" s="261">
        <v>0</v>
      </c>
      <c r="AB81" s="261">
        <v>0</v>
      </c>
      <c r="AD81" s="107" t="s">
        <v>99</v>
      </c>
      <c r="AE81" s="102">
        <f t="shared" si="19"/>
        <v>9.2310584696371496</v>
      </c>
      <c r="AF81" s="102">
        <f t="shared" si="20"/>
        <v>11.45272867025365</v>
      </c>
      <c r="AG81" s="102">
        <f t="shared" si="21"/>
        <v>7.1034228928965772</v>
      </c>
      <c r="AH81" s="142"/>
      <c r="AI81" s="102">
        <f t="shared" si="22"/>
        <v>13.378492802709568</v>
      </c>
      <c r="AJ81" s="102">
        <f t="shared" si="23"/>
        <v>15.823817292006526</v>
      </c>
      <c r="AK81" s="102">
        <f t="shared" si="24"/>
        <v>10.73943661971831</v>
      </c>
      <c r="AL81" s="105"/>
      <c r="AM81" s="102">
        <f t="shared" si="25"/>
        <v>13.556485355648535</v>
      </c>
      <c r="AN81" s="102">
        <f t="shared" si="26"/>
        <v>16.84981684981685</v>
      </c>
      <c r="AO81" s="102">
        <f t="shared" si="27"/>
        <v>10.785824345146379</v>
      </c>
      <c r="AP81" s="105"/>
      <c r="AQ81" s="102">
        <f t="shared" si="28"/>
        <v>6.8571428571428577</v>
      </c>
      <c r="AR81" s="102">
        <f t="shared" si="29"/>
        <v>9.1603053435114496</v>
      </c>
      <c r="AS81" s="102">
        <f t="shared" si="30"/>
        <v>4.5627376425855513</v>
      </c>
      <c r="AT81" s="105"/>
      <c r="AU81" s="102">
        <f t="shared" si="31"/>
        <v>7.9961464354527942</v>
      </c>
      <c r="AV81" s="102">
        <f t="shared" si="32"/>
        <v>9.8619329388560164</v>
      </c>
      <c r="AW81" s="102">
        <f t="shared" si="33"/>
        <v>6.2146892655367232</v>
      </c>
      <c r="AX81" s="105"/>
      <c r="AY81" s="102">
        <f t="shared" si="34"/>
        <v>1.8713450292397662</v>
      </c>
      <c r="AZ81" s="102">
        <f t="shared" si="35"/>
        <v>2.6699029126213589</v>
      </c>
      <c r="BA81" s="102">
        <f t="shared" si="36"/>
        <v>1.1286681715575622</v>
      </c>
      <c r="BB81" s="142"/>
      <c r="BC81" s="102" t="s">
        <v>61</v>
      </c>
      <c r="BD81" s="102" t="s">
        <v>61</v>
      </c>
      <c r="BE81" s="102" t="s">
        <v>61</v>
      </c>
    </row>
    <row r="82" spans="1:57" ht="15" customHeight="1" x14ac:dyDescent="0.2">
      <c r="A82" s="107" t="s">
        <v>100</v>
      </c>
      <c r="B82" s="261">
        <v>123</v>
      </c>
      <c r="C82" s="261">
        <v>73</v>
      </c>
      <c r="D82" s="261">
        <v>50</v>
      </c>
      <c r="E82" s="261"/>
      <c r="F82" s="261">
        <v>27</v>
      </c>
      <c r="G82" s="261">
        <v>14</v>
      </c>
      <c r="H82" s="261">
        <v>13</v>
      </c>
      <c r="I82" s="261"/>
      <c r="J82" s="261">
        <v>44</v>
      </c>
      <c r="K82" s="261">
        <v>27</v>
      </c>
      <c r="L82" s="261">
        <v>17</v>
      </c>
      <c r="M82" s="261"/>
      <c r="N82" s="261">
        <v>13</v>
      </c>
      <c r="O82" s="261">
        <v>7</v>
      </c>
      <c r="P82" s="261">
        <v>6</v>
      </c>
      <c r="Q82" s="261"/>
      <c r="R82" s="261">
        <v>26</v>
      </c>
      <c r="S82" s="261">
        <v>19</v>
      </c>
      <c r="T82" s="261">
        <v>7</v>
      </c>
      <c r="U82" s="261"/>
      <c r="V82" s="261">
        <v>13</v>
      </c>
      <c r="W82" s="261">
        <v>6</v>
      </c>
      <c r="X82" s="261">
        <v>7</v>
      </c>
      <c r="Y82" s="261"/>
      <c r="Z82" s="261">
        <v>0</v>
      </c>
      <c r="AA82" s="261">
        <v>0</v>
      </c>
      <c r="AB82" s="261">
        <v>0</v>
      </c>
      <c r="AD82" s="107" t="s">
        <v>100</v>
      </c>
      <c r="AE82" s="102">
        <f t="shared" si="19"/>
        <v>8.9715536105032836</v>
      </c>
      <c r="AF82" s="102">
        <f t="shared" si="20"/>
        <v>11.027190332326283</v>
      </c>
      <c r="AG82" s="102">
        <f t="shared" si="21"/>
        <v>7.0521861777150914</v>
      </c>
      <c r="AH82" s="142"/>
      <c r="AI82" s="102">
        <f t="shared" si="22"/>
        <v>7.7586206896551726</v>
      </c>
      <c r="AJ82" s="102">
        <f t="shared" si="23"/>
        <v>7.4866310160427805</v>
      </c>
      <c r="AK82" s="102">
        <f t="shared" si="24"/>
        <v>8.0745341614906838</v>
      </c>
      <c r="AL82" s="105"/>
      <c r="AM82" s="102">
        <f t="shared" si="25"/>
        <v>14.569536423841059</v>
      </c>
      <c r="AN82" s="102">
        <f t="shared" si="26"/>
        <v>17.647058823529413</v>
      </c>
      <c r="AO82" s="102">
        <f t="shared" si="27"/>
        <v>11.409395973154362</v>
      </c>
      <c r="AP82" s="105"/>
      <c r="AQ82" s="102">
        <f t="shared" si="28"/>
        <v>4.8507462686567164</v>
      </c>
      <c r="AR82" s="102">
        <f t="shared" si="29"/>
        <v>5.2631578947368416</v>
      </c>
      <c r="AS82" s="102">
        <f t="shared" si="30"/>
        <v>4.4444444444444446</v>
      </c>
      <c r="AT82" s="105"/>
      <c r="AU82" s="102">
        <f t="shared" si="31"/>
        <v>10.569105691056912</v>
      </c>
      <c r="AV82" s="102">
        <f t="shared" si="32"/>
        <v>17.431192660550458</v>
      </c>
      <c r="AW82" s="102">
        <f t="shared" si="33"/>
        <v>5.1094890510948909</v>
      </c>
      <c r="AX82" s="105"/>
      <c r="AY82" s="102">
        <f t="shared" si="34"/>
        <v>6.2801932367149762</v>
      </c>
      <c r="AZ82" s="102">
        <f t="shared" si="35"/>
        <v>7.5</v>
      </c>
      <c r="BA82" s="102">
        <f t="shared" si="36"/>
        <v>5.5118110236220472</v>
      </c>
      <c r="BB82" s="142"/>
      <c r="BC82" s="102" t="s">
        <v>61</v>
      </c>
      <c r="BD82" s="102" t="s">
        <v>61</v>
      </c>
      <c r="BE82" s="102" t="s">
        <v>61</v>
      </c>
    </row>
    <row r="83" spans="1:57" ht="15" customHeight="1" x14ac:dyDescent="0.2">
      <c r="A83" s="107" t="s">
        <v>101</v>
      </c>
      <c r="B83" s="261">
        <v>408</v>
      </c>
      <c r="C83" s="261">
        <v>269</v>
      </c>
      <c r="D83" s="261">
        <v>139</v>
      </c>
      <c r="E83" s="261"/>
      <c r="F83" s="261">
        <v>132</v>
      </c>
      <c r="G83" s="261">
        <v>73</v>
      </c>
      <c r="H83" s="261">
        <v>59</v>
      </c>
      <c r="I83" s="261"/>
      <c r="J83" s="261">
        <v>104</v>
      </c>
      <c r="K83" s="261">
        <v>74</v>
      </c>
      <c r="L83" s="261">
        <v>30</v>
      </c>
      <c r="M83" s="261"/>
      <c r="N83" s="261">
        <v>59</v>
      </c>
      <c r="O83" s="261">
        <v>37</v>
      </c>
      <c r="P83" s="261">
        <v>22</v>
      </c>
      <c r="Q83" s="261"/>
      <c r="R83" s="261">
        <v>87</v>
      </c>
      <c r="S83" s="261">
        <v>65</v>
      </c>
      <c r="T83" s="261">
        <v>22</v>
      </c>
      <c r="U83" s="261"/>
      <c r="V83" s="261">
        <v>26</v>
      </c>
      <c r="W83" s="261">
        <v>20</v>
      </c>
      <c r="X83" s="261">
        <v>6</v>
      </c>
      <c r="Y83" s="261"/>
      <c r="Z83" s="261">
        <v>0</v>
      </c>
      <c r="AA83" s="261">
        <v>0</v>
      </c>
      <c r="AB83" s="261">
        <v>0</v>
      </c>
      <c r="AD83" s="107" t="s">
        <v>101</v>
      </c>
      <c r="AE83" s="102">
        <f t="shared" si="19"/>
        <v>9.4994179278230497</v>
      </c>
      <c r="AF83" s="102">
        <f t="shared" si="20"/>
        <v>12.294332723948811</v>
      </c>
      <c r="AG83" s="102">
        <f t="shared" si="21"/>
        <v>6.5970574276222118</v>
      </c>
      <c r="AH83" s="142"/>
      <c r="AI83" s="102">
        <f t="shared" si="22"/>
        <v>12.815533980582524</v>
      </c>
      <c r="AJ83" s="102">
        <f t="shared" si="23"/>
        <v>13.493530499075785</v>
      </c>
      <c r="AK83" s="102">
        <f t="shared" si="24"/>
        <v>12.065439672801636</v>
      </c>
      <c r="AL83" s="105"/>
      <c r="AM83" s="102">
        <f t="shared" si="25"/>
        <v>10.41041041041041</v>
      </c>
      <c r="AN83" s="102">
        <f t="shared" si="26"/>
        <v>14.041745730550284</v>
      </c>
      <c r="AO83" s="102">
        <f t="shared" si="27"/>
        <v>6.3559322033898304</v>
      </c>
      <c r="AP83" s="105"/>
      <c r="AQ83" s="102">
        <f t="shared" si="28"/>
        <v>6.5337763012181611</v>
      </c>
      <c r="AR83" s="102">
        <f t="shared" si="29"/>
        <v>8.1497797356828183</v>
      </c>
      <c r="AS83" s="102">
        <f t="shared" si="30"/>
        <v>4.8997772828507795</v>
      </c>
      <c r="AT83" s="105"/>
      <c r="AU83" s="102">
        <f t="shared" si="31"/>
        <v>11.196911196911197</v>
      </c>
      <c r="AV83" s="102">
        <f t="shared" si="32"/>
        <v>17.379679144385026</v>
      </c>
      <c r="AW83" s="102">
        <f t="shared" si="33"/>
        <v>5.4590570719602978</v>
      </c>
      <c r="AX83" s="105"/>
      <c r="AY83" s="102">
        <f t="shared" si="34"/>
        <v>4.4368600682593859</v>
      </c>
      <c r="AZ83" s="102">
        <f t="shared" si="35"/>
        <v>6.8493150684931505</v>
      </c>
      <c r="BA83" s="102">
        <f t="shared" si="36"/>
        <v>2.0408163265306123</v>
      </c>
      <c r="BB83" s="142"/>
      <c r="BC83" s="102" t="s">
        <v>61</v>
      </c>
      <c r="BD83" s="102" t="s">
        <v>61</v>
      </c>
      <c r="BE83" s="102" t="s">
        <v>61</v>
      </c>
    </row>
    <row r="84" spans="1:57" ht="15" customHeight="1" x14ac:dyDescent="0.2">
      <c r="A84" s="107" t="s">
        <v>102</v>
      </c>
      <c r="B84" s="261">
        <v>42</v>
      </c>
      <c r="C84" s="261">
        <v>24</v>
      </c>
      <c r="D84" s="261">
        <v>18</v>
      </c>
      <c r="E84" s="261"/>
      <c r="F84" s="261">
        <v>19</v>
      </c>
      <c r="G84" s="261">
        <v>10</v>
      </c>
      <c r="H84" s="261">
        <v>9</v>
      </c>
      <c r="I84" s="261"/>
      <c r="J84" s="261">
        <v>8</v>
      </c>
      <c r="K84" s="261">
        <v>5</v>
      </c>
      <c r="L84" s="261">
        <v>3</v>
      </c>
      <c r="M84" s="261"/>
      <c r="N84" s="261">
        <v>2</v>
      </c>
      <c r="O84" s="261">
        <v>0</v>
      </c>
      <c r="P84" s="261">
        <v>2</v>
      </c>
      <c r="Q84" s="261"/>
      <c r="R84" s="261">
        <v>13</v>
      </c>
      <c r="S84" s="261">
        <v>9</v>
      </c>
      <c r="T84" s="261">
        <v>4</v>
      </c>
      <c r="U84" s="261"/>
      <c r="V84" s="261">
        <v>0</v>
      </c>
      <c r="W84" s="261">
        <v>0</v>
      </c>
      <c r="X84" s="261">
        <v>0</v>
      </c>
      <c r="Y84" s="261"/>
      <c r="Z84" s="261">
        <v>0</v>
      </c>
      <c r="AA84" s="261">
        <v>0</v>
      </c>
      <c r="AB84" s="261">
        <v>0</v>
      </c>
      <c r="AD84" s="107" t="s">
        <v>102</v>
      </c>
      <c r="AE84" s="102">
        <f t="shared" si="19"/>
        <v>5.5263157894736841</v>
      </c>
      <c r="AF84" s="102">
        <f t="shared" si="20"/>
        <v>6.2663185378590072</v>
      </c>
      <c r="AG84" s="102">
        <f t="shared" si="21"/>
        <v>4.774535809018567</v>
      </c>
      <c r="AH84" s="142"/>
      <c r="AI84" s="102">
        <f t="shared" si="22"/>
        <v>9.4059405940594054</v>
      </c>
      <c r="AJ84" s="102">
        <f t="shared" si="23"/>
        <v>9.1743119266055047</v>
      </c>
      <c r="AK84" s="102">
        <f t="shared" si="24"/>
        <v>9.67741935483871</v>
      </c>
      <c r="AL84" s="105"/>
      <c r="AM84" s="102">
        <f t="shared" si="25"/>
        <v>5.3333333333333339</v>
      </c>
      <c r="AN84" s="102">
        <f t="shared" si="26"/>
        <v>6.5789473684210522</v>
      </c>
      <c r="AO84" s="102">
        <f t="shared" si="27"/>
        <v>4.0540540540540544</v>
      </c>
      <c r="AP84" s="105"/>
      <c r="AQ84" s="102">
        <f t="shared" si="28"/>
        <v>1.2820512820512819</v>
      </c>
      <c r="AR84" s="102">
        <f t="shared" si="29"/>
        <v>0</v>
      </c>
      <c r="AS84" s="102">
        <f t="shared" si="30"/>
        <v>2.7027027027027026</v>
      </c>
      <c r="AT84" s="105"/>
      <c r="AU84" s="102">
        <f t="shared" si="31"/>
        <v>9.0909090909090917</v>
      </c>
      <c r="AV84" s="102">
        <f t="shared" si="32"/>
        <v>13.636363636363635</v>
      </c>
      <c r="AW84" s="102">
        <f t="shared" si="33"/>
        <v>5.1948051948051948</v>
      </c>
      <c r="AX84" s="105"/>
      <c r="AY84" s="102">
        <f t="shared" si="34"/>
        <v>0</v>
      </c>
      <c r="AZ84" s="102">
        <f t="shared" si="35"/>
        <v>0</v>
      </c>
      <c r="BA84" s="102">
        <f t="shared" si="36"/>
        <v>0</v>
      </c>
      <c r="BB84" s="142"/>
      <c r="BC84" s="102" t="s">
        <v>61</v>
      </c>
      <c r="BD84" s="102" t="s">
        <v>61</v>
      </c>
      <c r="BE84" s="102" t="s">
        <v>61</v>
      </c>
    </row>
    <row r="85" spans="1:57" ht="15" customHeight="1" x14ac:dyDescent="0.2">
      <c r="A85" s="107" t="s">
        <v>103</v>
      </c>
      <c r="B85" s="261">
        <v>982</v>
      </c>
      <c r="C85" s="261">
        <v>581</v>
      </c>
      <c r="D85" s="261">
        <v>401</v>
      </c>
      <c r="E85" s="261"/>
      <c r="F85" s="261">
        <v>337</v>
      </c>
      <c r="G85" s="261">
        <v>200</v>
      </c>
      <c r="H85" s="261">
        <v>137</v>
      </c>
      <c r="I85" s="261"/>
      <c r="J85" s="261">
        <v>306</v>
      </c>
      <c r="K85" s="261">
        <v>179</v>
      </c>
      <c r="L85" s="261">
        <v>127</v>
      </c>
      <c r="M85" s="261"/>
      <c r="N85" s="261">
        <v>160</v>
      </c>
      <c r="O85" s="261">
        <v>90</v>
      </c>
      <c r="P85" s="261">
        <v>70</v>
      </c>
      <c r="Q85" s="261"/>
      <c r="R85" s="261">
        <v>136</v>
      </c>
      <c r="S85" s="261">
        <v>80</v>
      </c>
      <c r="T85" s="261">
        <v>56</v>
      </c>
      <c r="U85" s="261"/>
      <c r="V85" s="261">
        <v>43</v>
      </c>
      <c r="W85" s="261">
        <v>32</v>
      </c>
      <c r="X85" s="261">
        <v>11</v>
      </c>
      <c r="Y85" s="261"/>
      <c r="Z85" s="261">
        <v>0</v>
      </c>
      <c r="AA85" s="261">
        <v>0</v>
      </c>
      <c r="AB85" s="261">
        <v>0</v>
      </c>
      <c r="AD85" s="107" t="s">
        <v>103</v>
      </c>
      <c r="AE85" s="102">
        <f t="shared" si="19"/>
        <v>9.656800078670468</v>
      </c>
      <c r="AF85" s="102">
        <f t="shared" si="20"/>
        <v>11.434756937610707</v>
      </c>
      <c r="AG85" s="102">
        <f t="shared" si="21"/>
        <v>7.8812893081761013</v>
      </c>
      <c r="AH85" s="142"/>
      <c r="AI85" s="102">
        <f t="shared" si="22"/>
        <v>13.215686274509805</v>
      </c>
      <c r="AJ85" s="102">
        <f t="shared" si="23"/>
        <v>15.255530129672007</v>
      </c>
      <c r="AK85" s="102">
        <f t="shared" si="24"/>
        <v>11.057304277643262</v>
      </c>
      <c r="AL85" s="105"/>
      <c r="AM85" s="102">
        <f t="shared" si="25"/>
        <v>13.593958240781875</v>
      </c>
      <c r="AN85" s="102">
        <f t="shared" si="26"/>
        <v>15.457685664939552</v>
      </c>
      <c r="AO85" s="102">
        <f t="shared" si="27"/>
        <v>11.619396157365051</v>
      </c>
      <c r="AP85" s="105"/>
      <c r="AQ85" s="102">
        <f t="shared" si="28"/>
        <v>8.0280983442047162</v>
      </c>
      <c r="AR85" s="102">
        <f t="shared" si="29"/>
        <v>9.4836670179135929</v>
      </c>
      <c r="AS85" s="102">
        <f t="shared" si="30"/>
        <v>6.7049808429118771</v>
      </c>
      <c r="AT85" s="105"/>
      <c r="AU85" s="102">
        <f t="shared" si="31"/>
        <v>7.4725274725274726</v>
      </c>
      <c r="AV85" s="102">
        <f t="shared" si="32"/>
        <v>8.686210640608035</v>
      </c>
      <c r="AW85" s="102">
        <f t="shared" si="33"/>
        <v>6.2291434927697438</v>
      </c>
      <c r="AX85" s="105"/>
      <c r="AY85" s="102">
        <f t="shared" si="34"/>
        <v>2.765273311897106</v>
      </c>
      <c r="AZ85" s="102">
        <f t="shared" si="35"/>
        <v>4.3126684636118604</v>
      </c>
      <c r="BA85" s="102">
        <f t="shared" si="36"/>
        <v>1.3530135301353015</v>
      </c>
      <c r="BB85" s="142"/>
      <c r="BC85" s="102" t="s">
        <v>61</v>
      </c>
      <c r="BD85" s="102" t="s">
        <v>61</v>
      </c>
      <c r="BE85" s="102" t="s">
        <v>61</v>
      </c>
    </row>
    <row r="86" spans="1:57" ht="15" customHeight="1" x14ac:dyDescent="0.2">
      <c r="A86" s="107" t="s">
        <v>104</v>
      </c>
      <c r="B86" s="261">
        <v>2174</v>
      </c>
      <c r="C86" s="261">
        <v>1295</v>
      </c>
      <c r="D86" s="261">
        <v>879</v>
      </c>
      <c r="E86" s="261"/>
      <c r="F86" s="261">
        <v>741</v>
      </c>
      <c r="G86" s="261">
        <v>432</v>
      </c>
      <c r="H86" s="261">
        <v>309</v>
      </c>
      <c r="I86" s="261"/>
      <c r="J86" s="261">
        <v>613</v>
      </c>
      <c r="K86" s="261">
        <v>343</v>
      </c>
      <c r="L86" s="261">
        <v>270</v>
      </c>
      <c r="M86" s="261"/>
      <c r="N86" s="261">
        <v>271</v>
      </c>
      <c r="O86" s="261">
        <v>177</v>
      </c>
      <c r="P86" s="261">
        <v>94</v>
      </c>
      <c r="Q86" s="261"/>
      <c r="R86" s="261">
        <v>431</v>
      </c>
      <c r="S86" s="261">
        <v>269</v>
      </c>
      <c r="T86" s="261">
        <v>162</v>
      </c>
      <c r="U86" s="261"/>
      <c r="V86" s="261">
        <v>118</v>
      </c>
      <c r="W86" s="261">
        <v>74</v>
      </c>
      <c r="X86" s="261">
        <v>44</v>
      </c>
      <c r="Y86" s="261"/>
      <c r="Z86" s="261">
        <v>0</v>
      </c>
      <c r="AA86" s="261">
        <v>0</v>
      </c>
      <c r="AB86" s="261">
        <v>0</v>
      </c>
      <c r="AD86" s="107" t="s">
        <v>104</v>
      </c>
      <c r="AE86" s="102">
        <f t="shared" si="19"/>
        <v>22.688374034648298</v>
      </c>
      <c r="AF86" s="102">
        <f t="shared" si="20"/>
        <v>27.165932452276063</v>
      </c>
      <c r="AG86" s="102">
        <f t="shared" si="21"/>
        <v>18.255451713395637</v>
      </c>
      <c r="AH86" s="142"/>
      <c r="AI86" s="102">
        <f t="shared" si="22"/>
        <v>30.785209804736187</v>
      </c>
      <c r="AJ86" s="102">
        <f t="shared" si="23"/>
        <v>35.093419983753044</v>
      </c>
      <c r="AK86" s="102">
        <f t="shared" si="24"/>
        <v>26.27551020408163</v>
      </c>
      <c r="AL86" s="105"/>
      <c r="AM86" s="102">
        <f t="shared" si="25"/>
        <v>29.499518768046194</v>
      </c>
      <c r="AN86" s="102">
        <f t="shared" si="26"/>
        <v>33.236434108527128</v>
      </c>
      <c r="AO86" s="102">
        <f t="shared" si="27"/>
        <v>25.812619502868067</v>
      </c>
      <c r="AP86" s="105"/>
      <c r="AQ86" s="102">
        <f t="shared" si="28"/>
        <v>14.300791556728232</v>
      </c>
      <c r="AR86" s="102">
        <f t="shared" si="29"/>
        <v>18.789808917197455</v>
      </c>
      <c r="AS86" s="102">
        <f t="shared" si="30"/>
        <v>9.8635886673662121</v>
      </c>
      <c r="AT86" s="105"/>
      <c r="AU86" s="102">
        <f t="shared" si="31"/>
        <v>23.526200873362445</v>
      </c>
      <c r="AV86" s="102">
        <f t="shared" si="32"/>
        <v>29.65821389195149</v>
      </c>
      <c r="AW86" s="102">
        <f t="shared" si="33"/>
        <v>17.513513513513512</v>
      </c>
      <c r="AX86" s="105"/>
      <c r="AY86" s="102">
        <f t="shared" si="34"/>
        <v>8.6131386861313874</v>
      </c>
      <c r="AZ86" s="102">
        <f t="shared" si="35"/>
        <v>11.297709923664122</v>
      </c>
      <c r="BA86" s="102">
        <f t="shared" si="36"/>
        <v>6.1538461538461542</v>
      </c>
      <c r="BB86" s="142"/>
      <c r="BC86" s="102" t="s">
        <v>61</v>
      </c>
      <c r="BD86" s="102" t="s">
        <v>61</v>
      </c>
      <c r="BE86" s="102" t="s">
        <v>61</v>
      </c>
    </row>
    <row r="87" spans="1:57" ht="15" customHeight="1" thickBot="1" x14ac:dyDescent="0.25">
      <c r="A87" s="122" t="s">
        <v>105</v>
      </c>
      <c r="B87" s="261">
        <v>175</v>
      </c>
      <c r="C87" s="261">
        <v>94</v>
      </c>
      <c r="D87" s="261">
        <v>81</v>
      </c>
      <c r="E87" s="261"/>
      <c r="F87" s="261">
        <v>60</v>
      </c>
      <c r="G87" s="261">
        <v>29</v>
      </c>
      <c r="H87" s="261">
        <v>31</v>
      </c>
      <c r="I87" s="261"/>
      <c r="J87" s="261">
        <v>42</v>
      </c>
      <c r="K87" s="261">
        <v>25</v>
      </c>
      <c r="L87" s="261">
        <v>17</v>
      </c>
      <c r="M87" s="261"/>
      <c r="N87" s="261">
        <v>28</v>
      </c>
      <c r="O87" s="261">
        <v>16</v>
      </c>
      <c r="P87" s="261">
        <v>12</v>
      </c>
      <c r="Q87" s="261"/>
      <c r="R87" s="261">
        <v>29</v>
      </c>
      <c r="S87" s="261">
        <v>16</v>
      </c>
      <c r="T87" s="261">
        <v>13</v>
      </c>
      <c r="U87" s="261"/>
      <c r="V87" s="261">
        <v>16</v>
      </c>
      <c r="W87" s="261">
        <v>8</v>
      </c>
      <c r="X87" s="261">
        <v>8</v>
      </c>
      <c r="Y87" s="261"/>
      <c r="Z87" s="261">
        <v>0</v>
      </c>
      <c r="AA87" s="261">
        <v>0</v>
      </c>
      <c r="AB87" s="261">
        <v>0</v>
      </c>
      <c r="AD87" s="122" t="s">
        <v>105</v>
      </c>
      <c r="AE87" s="102">
        <f t="shared" si="19"/>
        <v>13.379204892966362</v>
      </c>
      <c r="AF87" s="102">
        <f t="shared" si="20"/>
        <v>13.843888070692195</v>
      </c>
      <c r="AG87" s="102">
        <f t="shared" si="21"/>
        <v>12.877583465818759</v>
      </c>
      <c r="AH87" s="155"/>
      <c r="AI87" s="102">
        <f t="shared" si="22"/>
        <v>15.748031496062993</v>
      </c>
      <c r="AJ87" s="102">
        <f t="shared" si="23"/>
        <v>14.077669902912621</v>
      </c>
      <c r="AK87" s="102">
        <f t="shared" si="24"/>
        <v>17.714285714285712</v>
      </c>
      <c r="AL87" s="100"/>
      <c r="AM87" s="102">
        <f t="shared" si="25"/>
        <v>13.90728476821192</v>
      </c>
      <c r="AN87" s="102">
        <f t="shared" si="26"/>
        <v>17.241379310344829</v>
      </c>
      <c r="AO87" s="102">
        <f t="shared" si="27"/>
        <v>10.828025477707007</v>
      </c>
      <c r="AP87" s="100"/>
      <c r="AQ87" s="102">
        <f t="shared" si="28"/>
        <v>10.256410256410255</v>
      </c>
      <c r="AR87" s="102">
        <f t="shared" si="29"/>
        <v>10.32258064516129</v>
      </c>
      <c r="AS87" s="102">
        <f t="shared" si="30"/>
        <v>10.16949152542373</v>
      </c>
      <c r="AT87" s="100"/>
      <c r="AU87" s="102">
        <f t="shared" si="31"/>
        <v>15.934065934065933</v>
      </c>
      <c r="AV87" s="102">
        <f t="shared" si="32"/>
        <v>18.823529411764707</v>
      </c>
      <c r="AW87" s="102">
        <f t="shared" si="33"/>
        <v>13.402061855670103</v>
      </c>
      <c r="AX87" s="100"/>
      <c r="AY87" s="102">
        <f t="shared" si="34"/>
        <v>9.4117647058823533</v>
      </c>
      <c r="AZ87" s="102">
        <f t="shared" si="35"/>
        <v>9.0909090909090917</v>
      </c>
      <c r="BA87" s="102">
        <f t="shared" si="36"/>
        <v>9.7560975609756095</v>
      </c>
      <c r="BB87" s="155"/>
      <c r="BC87" s="102" t="s">
        <v>61</v>
      </c>
      <c r="BD87" s="102" t="s">
        <v>61</v>
      </c>
      <c r="BE87" s="102" t="s">
        <v>61</v>
      </c>
    </row>
    <row r="88" spans="1:57" ht="15" customHeight="1" x14ac:dyDescent="0.2">
      <c r="A88" s="388" t="s">
        <v>238</v>
      </c>
      <c r="B88" s="388"/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D88" s="388" t="s">
        <v>238</v>
      </c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</row>
    <row r="89" spans="1:57" ht="15" customHeight="1" x14ac:dyDescent="0.2">
      <c r="A89" s="389" t="s">
        <v>224</v>
      </c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D89" s="389" t="s">
        <v>224</v>
      </c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</row>
    <row r="90" spans="1:57" ht="15" customHeight="1" x14ac:dyDescent="0.2">
      <c r="AE90" s="157"/>
    </row>
    <row r="91" spans="1:57" ht="15" customHeight="1" x14ac:dyDescent="0.2">
      <c r="AE91" s="157"/>
    </row>
    <row r="92" spans="1:57" ht="15" customHeight="1" x14ac:dyDescent="0.2">
      <c r="AE92" s="157"/>
    </row>
    <row r="93" spans="1:57" ht="15" customHeight="1" x14ac:dyDescent="0.2">
      <c r="AE93" s="157"/>
    </row>
    <row r="94" spans="1:57" ht="15" customHeight="1" x14ac:dyDescent="0.2">
      <c r="AE94" s="157"/>
    </row>
    <row r="95" spans="1:57" ht="15" customHeight="1" x14ac:dyDescent="0.2">
      <c r="AE95" s="157"/>
    </row>
  </sheetData>
  <sortState ref="B60:AC86">
    <sortCondition ref="AC60:AC86"/>
  </sortState>
  <mergeCells count="68">
    <mergeCell ref="BG44:BH45"/>
    <mergeCell ref="AD53:BE53"/>
    <mergeCell ref="A54:AB54"/>
    <mergeCell ref="AD54:BE54"/>
    <mergeCell ref="A56:A57"/>
    <mergeCell ref="B56:D56"/>
    <mergeCell ref="F56:H56"/>
    <mergeCell ref="J56:L56"/>
    <mergeCell ref="N56:P56"/>
    <mergeCell ref="AD50:BE50"/>
    <mergeCell ref="A51:AB51"/>
    <mergeCell ref="AD51:BE51"/>
    <mergeCell ref="A49:AB49"/>
    <mergeCell ref="AD49:BE49"/>
    <mergeCell ref="A52:AB52"/>
    <mergeCell ref="A50:AB50"/>
    <mergeCell ref="A42:AB42"/>
    <mergeCell ref="AD42:BE42"/>
    <mergeCell ref="A43:AB43"/>
    <mergeCell ref="AD43:BE43"/>
    <mergeCell ref="AD7:BE7"/>
    <mergeCell ref="A8:AB8"/>
    <mergeCell ref="AD8:BE8"/>
    <mergeCell ref="BC10:BE10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  <mergeCell ref="B10:D10"/>
    <mergeCell ref="F10:H10"/>
    <mergeCell ref="J10:L10"/>
    <mergeCell ref="N10:P10"/>
    <mergeCell ref="A88:AB88"/>
    <mergeCell ref="AD88:BE88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V56:X56"/>
    <mergeCell ref="Z56:AB56"/>
    <mergeCell ref="AD56:AD57"/>
    <mergeCell ref="AE56:AG56"/>
    <mergeCell ref="AA1:AB2"/>
    <mergeCell ref="BG1:BH2"/>
    <mergeCell ref="AA45:AB46"/>
    <mergeCell ref="BC56:BE56"/>
    <mergeCell ref="AD52:BE52"/>
    <mergeCell ref="A53:AB53"/>
    <mergeCell ref="A3:AB3"/>
    <mergeCell ref="AD3:BE3"/>
    <mergeCell ref="A4:AB4"/>
    <mergeCell ref="AD4:BE4"/>
    <mergeCell ref="A5:AB5"/>
    <mergeCell ref="AD5:BE5"/>
    <mergeCell ref="A6:AB6"/>
    <mergeCell ref="AD6:BE6"/>
    <mergeCell ref="A7:AB7"/>
    <mergeCell ref="A10:A11"/>
  </mergeCells>
  <hyperlinks>
    <hyperlink ref="AD1" r:id="rId1" location="INDICE!A1" display="INDICE"/>
    <hyperlink ref="AA1" r:id="rId2" location="INDICE!A1"/>
    <hyperlink ref="AA1:AB2" location="INDICE!A1" display="INDICE"/>
    <hyperlink ref="BG1" r:id="rId3" location="INDICE!A1"/>
    <hyperlink ref="BG1:BH2" location="INDICE!A1" display="INDICE"/>
    <hyperlink ref="AA45" r:id="rId4" location="INDICE!A1"/>
    <hyperlink ref="AA45:AB46" location="INDICE!A1" display="INDICE"/>
    <hyperlink ref="BG44" r:id="rId5" location="INDICE!A1"/>
    <hyperlink ref="BG44:BH45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6"/>
  <headerFooter alignWithMargins="0"/>
  <rowBreaks count="2" manualBreakCount="2">
    <brk id="43" max="16383" man="1"/>
    <brk id="4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90" t="s">
        <v>280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314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70"/>
      <c r="AF3" s="170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100096</v>
      </c>
      <c r="C10" s="151">
        <f t="shared" si="0"/>
        <v>50031</v>
      </c>
      <c r="D10" s="151">
        <f t="shared" si="0"/>
        <v>50065</v>
      </c>
      <c r="E10" s="151"/>
      <c r="F10" s="151">
        <f t="shared" ref="F10:H12" si="1">+F16+F22</f>
        <v>19097</v>
      </c>
      <c r="G10" s="151">
        <f t="shared" si="1"/>
        <v>9874</v>
      </c>
      <c r="H10" s="151">
        <f t="shared" si="1"/>
        <v>9223</v>
      </c>
      <c r="I10" s="151"/>
      <c r="J10" s="151">
        <f t="shared" ref="J10:L12" si="2">+J16+J22</f>
        <v>17103</v>
      </c>
      <c r="K10" s="151">
        <f t="shared" si="2"/>
        <v>8756</v>
      </c>
      <c r="L10" s="151">
        <f t="shared" si="2"/>
        <v>8347</v>
      </c>
      <c r="M10" s="151"/>
      <c r="N10" s="151">
        <f t="shared" ref="N10:P12" si="3">+N16+N22</f>
        <v>16288</v>
      </c>
      <c r="O10" s="151">
        <f t="shared" si="3"/>
        <v>8174</v>
      </c>
      <c r="P10" s="151">
        <f t="shared" si="3"/>
        <v>8114</v>
      </c>
      <c r="Q10" s="151"/>
      <c r="R10" s="151">
        <f t="shared" ref="R10:T12" si="4">+R16+R22</f>
        <v>18978</v>
      </c>
      <c r="S10" s="151">
        <f t="shared" si="4"/>
        <v>9415</v>
      </c>
      <c r="T10" s="151">
        <f t="shared" si="4"/>
        <v>9563</v>
      </c>
      <c r="U10" s="151"/>
      <c r="V10" s="151">
        <f t="shared" ref="V10:X12" si="5">+V16+V22</f>
        <v>14908</v>
      </c>
      <c r="W10" s="151">
        <f t="shared" si="5"/>
        <v>7212</v>
      </c>
      <c r="X10" s="151">
        <f t="shared" si="5"/>
        <v>7696</v>
      </c>
      <c r="Y10" s="151"/>
      <c r="Z10" s="151">
        <f t="shared" ref="Z10:AB12" si="6">+Z16+Z22</f>
        <v>13722</v>
      </c>
      <c r="AA10" s="151">
        <f t="shared" si="6"/>
        <v>6600</v>
      </c>
      <c r="AB10" s="151">
        <f t="shared" si="6"/>
        <v>7122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96872</v>
      </c>
      <c r="C11" s="114">
        <f t="shared" si="0"/>
        <v>48070</v>
      </c>
      <c r="D11" s="114">
        <f t="shared" si="0"/>
        <v>48802</v>
      </c>
      <c r="E11" s="114"/>
      <c r="F11" s="114">
        <f t="shared" si="1"/>
        <v>18639</v>
      </c>
      <c r="G11" s="114">
        <f t="shared" si="1"/>
        <v>9572</v>
      </c>
      <c r="H11" s="114">
        <f t="shared" si="1"/>
        <v>9067</v>
      </c>
      <c r="I11" s="114"/>
      <c r="J11" s="114">
        <f t="shared" si="2"/>
        <v>16631</v>
      </c>
      <c r="K11" s="114">
        <f t="shared" si="2"/>
        <v>8429</v>
      </c>
      <c r="L11" s="114">
        <f t="shared" si="2"/>
        <v>8202</v>
      </c>
      <c r="M11" s="114"/>
      <c r="N11" s="114">
        <f t="shared" si="3"/>
        <v>15853</v>
      </c>
      <c r="O11" s="114">
        <f t="shared" si="3"/>
        <v>7920</v>
      </c>
      <c r="P11" s="114">
        <f t="shared" si="3"/>
        <v>7933</v>
      </c>
      <c r="Q11" s="114"/>
      <c r="R11" s="114">
        <f t="shared" si="4"/>
        <v>18258</v>
      </c>
      <c r="S11" s="114">
        <f t="shared" si="4"/>
        <v>8973</v>
      </c>
      <c r="T11" s="114">
        <f t="shared" si="4"/>
        <v>9285</v>
      </c>
      <c r="U11" s="114"/>
      <c r="V11" s="114">
        <f t="shared" si="5"/>
        <v>14310</v>
      </c>
      <c r="W11" s="114">
        <f t="shared" si="5"/>
        <v>6876</v>
      </c>
      <c r="X11" s="114">
        <f t="shared" si="5"/>
        <v>7434</v>
      </c>
      <c r="Y11" s="114"/>
      <c r="Z11" s="114">
        <f t="shared" si="6"/>
        <v>13181</v>
      </c>
      <c r="AA11" s="114">
        <f t="shared" si="6"/>
        <v>6300</v>
      </c>
      <c r="AB11" s="114">
        <f t="shared" si="6"/>
        <v>6881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784</v>
      </c>
      <c r="C12" s="114">
        <f>+C18+C24</f>
        <v>440</v>
      </c>
      <c r="D12" s="114">
        <f>+D18+D24</f>
        <v>344</v>
      </c>
      <c r="E12" s="114"/>
      <c r="F12" s="114">
        <f t="shared" si="1"/>
        <v>138</v>
      </c>
      <c r="G12" s="114">
        <f t="shared" si="1"/>
        <v>70</v>
      </c>
      <c r="H12" s="114">
        <f t="shared" si="1"/>
        <v>68</v>
      </c>
      <c r="I12" s="114"/>
      <c r="J12" s="114">
        <f t="shared" si="2"/>
        <v>140</v>
      </c>
      <c r="K12" s="114">
        <f t="shared" si="2"/>
        <v>83</v>
      </c>
      <c r="L12" s="114">
        <f t="shared" si="2"/>
        <v>57</v>
      </c>
      <c r="M12" s="114"/>
      <c r="N12" s="114">
        <f t="shared" si="3"/>
        <v>143</v>
      </c>
      <c r="O12" s="114">
        <f t="shared" si="3"/>
        <v>73</v>
      </c>
      <c r="P12" s="114">
        <f t="shared" si="3"/>
        <v>70</v>
      </c>
      <c r="Q12" s="114"/>
      <c r="R12" s="114">
        <f t="shared" si="4"/>
        <v>130</v>
      </c>
      <c r="S12" s="114">
        <f t="shared" si="4"/>
        <v>76</v>
      </c>
      <c r="T12" s="114">
        <f t="shared" si="4"/>
        <v>54</v>
      </c>
      <c r="U12" s="114"/>
      <c r="V12" s="114">
        <f t="shared" si="5"/>
        <v>134</v>
      </c>
      <c r="W12" s="114">
        <f t="shared" si="5"/>
        <v>81</v>
      </c>
      <c r="X12" s="114">
        <f t="shared" si="5"/>
        <v>53</v>
      </c>
      <c r="Y12" s="114"/>
      <c r="Z12" s="114">
        <f t="shared" si="6"/>
        <v>99</v>
      </c>
      <c r="AA12" s="114">
        <f t="shared" si="6"/>
        <v>57</v>
      </c>
      <c r="AB12" s="114">
        <f t="shared" si="6"/>
        <v>42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2440</v>
      </c>
      <c r="C13" s="114">
        <f>+C19</f>
        <v>1521</v>
      </c>
      <c r="D13" s="114">
        <f>+D19</f>
        <v>919</v>
      </c>
      <c r="E13" s="114"/>
      <c r="F13" s="114">
        <f>+F19</f>
        <v>320</v>
      </c>
      <c r="G13" s="114">
        <f>+G19</f>
        <v>232</v>
      </c>
      <c r="H13" s="114">
        <f>+H19</f>
        <v>88</v>
      </c>
      <c r="I13" s="114"/>
      <c r="J13" s="114">
        <f>+J19</f>
        <v>332</v>
      </c>
      <c r="K13" s="114">
        <f>+K19</f>
        <v>244</v>
      </c>
      <c r="L13" s="114">
        <f>+L19</f>
        <v>88</v>
      </c>
      <c r="M13" s="114"/>
      <c r="N13" s="114">
        <f>+N19</f>
        <v>292</v>
      </c>
      <c r="O13" s="114">
        <f>+O19</f>
        <v>181</v>
      </c>
      <c r="P13" s="114">
        <f>+P19</f>
        <v>111</v>
      </c>
      <c r="Q13" s="114"/>
      <c r="R13" s="114">
        <f>+R19</f>
        <v>590</v>
      </c>
      <c r="S13" s="114">
        <f>+S19</f>
        <v>366</v>
      </c>
      <c r="T13" s="114">
        <f>+T19</f>
        <v>224</v>
      </c>
      <c r="U13" s="114"/>
      <c r="V13" s="114">
        <f>+V19</f>
        <v>464</v>
      </c>
      <c r="W13" s="114">
        <f>+W19</f>
        <v>255</v>
      </c>
      <c r="X13" s="114">
        <f>+X19</f>
        <v>209</v>
      </c>
      <c r="Y13" s="114"/>
      <c r="Z13" s="114">
        <f>+Z19</f>
        <v>442</v>
      </c>
      <c r="AA13" s="114">
        <f>+AA19</f>
        <v>243</v>
      </c>
      <c r="AB13" s="114">
        <f>+AB19</f>
        <v>199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0">
        <v>67286</v>
      </c>
      <c r="C16" s="260">
        <v>33229</v>
      </c>
      <c r="D16" s="260">
        <v>34057</v>
      </c>
      <c r="E16" s="260"/>
      <c r="F16" s="260">
        <v>11788</v>
      </c>
      <c r="G16" s="260">
        <v>6067</v>
      </c>
      <c r="H16" s="260">
        <v>5721</v>
      </c>
      <c r="I16" s="260"/>
      <c r="J16" s="260">
        <v>10662</v>
      </c>
      <c r="K16" s="260">
        <v>5481</v>
      </c>
      <c r="L16" s="260">
        <v>5181</v>
      </c>
      <c r="M16" s="260"/>
      <c r="N16" s="260">
        <v>10369</v>
      </c>
      <c r="O16" s="260">
        <v>5120</v>
      </c>
      <c r="P16" s="260">
        <v>5249</v>
      </c>
      <c r="Q16" s="260"/>
      <c r="R16" s="260">
        <v>13489</v>
      </c>
      <c r="S16" s="260">
        <v>6631</v>
      </c>
      <c r="T16" s="260">
        <v>6858</v>
      </c>
      <c r="U16" s="260"/>
      <c r="V16" s="260">
        <v>10951</v>
      </c>
      <c r="W16" s="260">
        <v>5200</v>
      </c>
      <c r="X16" s="260">
        <v>5751</v>
      </c>
      <c r="Y16" s="260"/>
      <c r="Z16" s="260">
        <v>10027</v>
      </c>
      <c r="AA16" s="260">
        <v>4730</v>
      </c>
      <c r="AB16" s="260">
        <v>5297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1">
        <v>64062</v>
      </c>
      <c r="C17" s="261">
        <v>31268</v>
      </c>
      <c r="D17" s="261">
        <v>32794</v>
      </c>
      <c r="E17" s="261"/>
      <c r="F17" s="261">
        <v>11330</v>
      </c>
      <c r="G17" s="261">
        <v>5765</v>
      </c>
      <c r="H17" s="261">
        <v>5565</v>
      </c>
      <c r="I17" s="261"/>
      <c r="J17" s="261">
        <v>10190</v>
      </c>
      <c r="K17" s="261">
        <v>5154</v>
      </c>
      <c r="L17" s="261">
        <v>5036</v>
      </c>
      <c r="M17" s="261"/>
      <c r="N17" s="261">
        <v>9934</v>
      </c>
      <c r="O17" s="261">
        <v>4866</v>
      </c>
      <c r="P17" s="261">
        <v>5068</v>
      </c>
      <c r="Q17" s="261"/>
      <c r="R17" s="261">
        <v>12769</v>
      </c>
      <c r="S17" s="261">
        <v>6189</v>
      </c>
      <c r="T17" s="261">
        <v>6580</v>
      </c>
      <c r="U17" s="261"/>
      <c r="V17" s="261">
        <v>10353</v>
      </c>
      <c r="W17" s="261">
        <v>4864</v>
      </c>
      <c r="X17" s="261">
        <v>5489</v>
      </c>
      <c r="Y17" s="261"/>
      <c r="Z17" s="261">
        <v>9486</v>
      </c>
      <c r="AA17" s="261">
        <v>4430</v>
      </c>
      <c r="AB17" s="261">
        <v>5056</v>
      </c>
    </row>
    <row r="18" spans="1:33" ht="15" customHeight="1" x14ac:dyDescent="0.2">
      <c r="A18" s="115" t="s">
        <v>74</v>
      </c>
      <c r="B18" s="261">
        <v>784</v>
      </c>
      <c r="C18" s="261">
        <v>440</v>
      </c>
      <c r="D18" s="261">
        <v>344</v>
      </c>
      <c r="E18" s="261"/>
      <c r="F18" s="261">
        <v>138</v>
      </c>
      <c r="G18" s="261">
        <v>70</v>
      </c>
      <c r="H18" s="261">
        <v>68</v>
      </c>
      <c r="I18" s="261"/>
      <c r="J18" s="261">
        <v>140</v>
      </c>
      <c r="K18" s="261">
        <v>83</v>
      </c>
      <c r="L18" s="261">
        <v>57</v>
      </c>
      <c r="M18" s="261"/>
      <c r="N18" s="261">
        <v>143</v>
      </c>
      <c r="O18" s="261">
        <v>73</v>
      </c>
      <c r="P18" s="261">
        <v>70</v>
      </c>
      <c r="Q18" s="261"/>
      <c r="R18" s="261">
        <v>130</v>
      </c>
      <c r="S18" s="261">
        <v>76</v>
      </c>
      <c r="T18" s="261">
        <v>54</v>
      </c>
      <c r="U18" s="261"/>
      <c r="V18" s="261">
        <v>134</v>
      </c>
      <c r="W18" s="261">
        <v>81</v>
      </c>
      <c r="X18" s="261">
        <v>53</v>
      </c>
      <c r="Y18" s="261"/>
      <c r="Z18" s="261">
        <v>99</v>
      </c>
      <c r="AA18" s="261">
        <v>57</v>
      </c>
      <c r="AB18" s="261">
        <v>42</v>
      </c>
    </row>
    <row r="19" spans="1:33" ht="15" customHeight="1" x14ac:dyDescent="0.2">
      <c r="A19" s="115" t="s">
        <v>245</v>
      </c>
      <c r="B19" s="261">
        <v>2440</v>
      </c>
      <c r="C19" s="261">
        <v>1521</v>
      </c>
      <c r="D19" s="261">
        <v>919</v>
      </c>
      <c r="E19" s="261"/>
      <c r="F19" s="261">
        <v>320</v>
      </c>
      <c r="G19" s="261">
        <v>232</v>
      </c>
      <c r="H19" s="261">
        <v>88</v>
      </c>
      <c r="I19" s="261"/>
      <c r="J19" s="261">
        <v>332</v>
      </c>
      <c r="K19" s="261">
        <v>244</v>
      </c>
      <c r="L19" s="261">
        <v>88</v>
      </c>
      <c r="M19" s="261"/>
      <c r="N19" s="261">
        <v>292</v>
      </c>
      <c r="O19" s="261">
        <v>181</v>
      </c>
      <c r="P19" s="261">
        <v>111</v>
      </c>
      <c r="Q19" s="261"/>
      <c r="R19" s="261">
        <v>590</v>
      </c>
      <c r="S19" s="261">
        <v>366</v>
      </c>
      <c r="T19" s="261">
        <v>224</v>
      </c>
      <c r="U19" s="261"/>
      <c r="V19" s="261">
        <v>464</v>
      </c>
      <c r="W19" s="261">
        <v>255</v>
      </c>
      <c r="X19" s="261">
        <v>209</v>
      </c>
      <c r="Y19" s="261"/>
      <c r="Z19" s="261">
        <v>442</v>
      </c>
      <c r="AA19" s="261">
        <v>243</v>
      </c>
      <c r="AB19" s="261">
        <v>199</v>
      </c>
    </row>
    <row r="20" spans="1:33" ht="15" customHeight="1" x14ac:dyDescent="0.2">
      <c r="A20" s="115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</row>
    <row r="21" spans="1:33" ht="15" customHeight="1" x14ac:dyDescent="0.2">
      <c r="A21" s="124" t="s">
        <v>420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</row>
    <row r="22" spans="1:33" s="162" customFormat="1" ht="15" customHeight="1" x14ac:dyDescent="0.2">
      <c r="A22" s="136" t="s">
        <v>19</v>
      </c>
      <c r="B22" s="260">
        <v>32810</v>
      </c>
      <c r="C22" s="260">
        <v>16802</v>
      </c>
      <c r="D22" s="260">
        <v>16008</v>
      </c>
      <c r="E22" s="260"/>
      <c r="F22" s="260">
        <v>7309</v>
      </c>
      <c r="G22" s="260">
        <v>3807</v>
      </c>
      <c r="H22" s="260">
        <v>3502</v>
      </c>
      <c r="I22" s="260"/>
      <c r="J22" s="260">
        <v>6441</v>
      </c>
      <c r="K22" s="260">
        <v>3275</v>
      </c>
      <c r="L22" s="260">
        <v>3166</v>
      </c>
      <c r="M22" s="260"/>
      <c r="N22" s="260">
        <v>5919</v>
      </c>
      <c r="O22" s="260">
        <v>3054</v>
      </c>
      <c r="P22" s="260">
        <v>2865</v>
      </c>
      <c r="Q22" s="260"/>
      <c r="R22" s="260">
        <v>5489</v>
      </c>
      <c r="S22" s="260">
        <v>2784</v>
      </c>
      <c r="T22" s="260">
        <v>2705</v>
      </c>
      <c r="U22" s="260"/>
      <c r="V22" s="260">
        <v>3957</v>
      </c>
      <c r="W22" s="260">
        <v>2012</v>
      </c>
      <c r="X22" s="260">
        <v>1945</v>
      </c>
      <c r="Y22" s="260"/>
      <c r="Z22" s="260">
        <v>3695</v>
      </c>
      <c r="AA22" s="260">
        <v>1870</v>
      </c>
      <c r="AB22" s="260">
        <v>1825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1">
        <v>32810</v>
      </c>
      <c r="C23" s="261">
        <v>16802</v>
      </c>
      <c r="D23" s="261">
        <v>16008</v>
      </c>
      <c r="E23" s="261"/>
      <c r="F23" s="261">
        <v>7309</v>
      </c>
      <c r="G23" s="261">
        <v>3807</v>
      </c>
      <c r="H23" s="261">
        <v>3502</v>
      </c>
      <c r="I23" s="261"/>
      <c r="J23" s="261">
        <v>6441</v>
      </c>
      <c r="K23" s="261">
        <v>3275</v>
      </c>
      <c r="L23" s="261">
        <v>3166</v>
      </c>
      <c r="M23" s="261"/>
      <c r="N23" s="261">
        <v>5919</v>
      </c>
      <c r="O23" s="261">
        <v>3054</v>
      </c>
      <c r="P23" s="261">
        <v>2865</v>
      </c>
      <c r="Q23" s="261"/>
      <c r="R23" s="261">
        <v>5489</v>
      </c>
      <c r="S23" s="261">
        <v>2784</v>
      </c>
      <c r="T23" s="261">
        <v>2705</v>
      </c>
      <c r="U23" s="261"/>
      <c r="V23" s="261">
        <v>3957</v>
      </c>
      <c r="W23" s="261">
        <v>2012</v>
      </c>
      <c r="X23" s="261">
        <v>1945</v>
      </c>
      <c r="Y23" s="261"/>
      <c r="Z23" s="261">
        <v>3695</v>
      </c>
      <c r="AA23" s="261">
        <v>1870</v>
      </c>
      <c r="AB23" s="261">
        <v>1825</v>
      </c>
    </row>
    <row r="24" spans="1:33" ht="15" customHeight="1" x14ac:dyDescent="0.2">
      <c r="A24" s="115" t="s">
        <v>74</v>
      </c>
      <c r="B24" s="242">
        <v>0</v>
      </c>
      <c r="C24" s="242">
        <v>0</v>
      </c>
      <c r="D24" s="242">
        <v>0</v>
      </c>
      <c r="E24" s="242"/>
      <c r="F24" s="242">
        <v>0</v>
      </c>
      <c r="G24" s="242">
        <v>0</v>
      </c>
      <c r="H24" s="242">
        <v>0</v>
      </c>
      <c r="I24" s="242"/>
      <c r="J24" s="242">
        <v>0</v>
      </c>
      <c r="K24" s="242">
        <v>0</v>
      </c>
      <c r="L24" s="242">
        <v>0</v>
      </c>
      <c r="M24" s="242"/>
      <c r="N24" s="242">
        <v>0</v>
      </c>
      <c r="O24" s="242">
        <v>0</v>
      </c>
      <c r="P24" s="242">
        <v>0</v>
      </c>
      <c r="Q24" s="242"/>
      <c r="R24" s="242">
        <v>0</v>
      </c>
      <c r="S24" s="242">
        <v>0</v>
      </c>
      <c r="T24" s="242">
        <v>0</v>
      </c>
      <c r="U24" s="242"/>
      <c r="V24" s="242">
        <v>0</v>
      </c>
      <c r="W24" s="242">
        <v>0</v>
      </c>
      <c r="X24" s="242">
        <v>0</v>
      </c>
      <c r="Y24" s="242"/>
      <c r="Z24" s="242">
        <v>0</v>
      </c>
      <c r="AA24" s="242">
        <v>0</v>
      </c>
      <c r="AB24" s="242">
        <v>0</v>
      </c>
    </row>
    <row r="25" spans="1:33" ht="15" customHeight="1" thickBot="1" x14ac:dyDescent="0.25">
      <c r="A25" s="119" t="s">
        <v>245</v>
      </c>
      <c r="B25" s="243">
        <v>0</v>
      </c>
      <c r="C25" s="243">
        <v>0</v>
      </c>
      <c r="D25" s="243">
        <v>0</v>
      </c>
      <c r="E25" s="243"/>
      <c r="F25" s="243">
        <v>0</v>
      </c>
      <c r="G25" s="243">
        <v>0</v>
      </c>
      <c r="H25" s="243">
        <v>0</v>
      </c>
      <c r="I25" s="243"/>
      <c r="J25" s="243">
        <v>0</v>
      </c>
      <c r="K25" s="243">
        <v>0</v>
      </c>
      <c r="L25" s="243">
        <v>0</v>
      </c>
      <c r="M25" s="243"/>
      <c r="N25" s="243">
        <v>0</v>
      </c>
      <c r="O25" s="243">
        <v>0</v>
      </c>
      <c r="P25" s="243">
        <v>0</v>
      </c>
      <c r="Q25" s="243"/>
      <c r="R25" s="243">
        <v>0</v>
      </c>
      <c r="S25" s="243">
        <v>0</v>
      </c>
      <c r="T25" s="243">
        <v>0</v>
      </c>
      <c r="U25" s="243"/>
      <c r="V25" s="243">
        <v>0</v>
      </c>
      <c r="W25" s="243">
        <v>0</v>
      </c>
      <c r="X25" s="243">
        <v>0</v>
      </c>
      <c r="Y25" s="243"/>
      <c r="Z25" s="243">
        <v>0</v>
      </c>
      <c r="AA25" s="243">
        <v>0</v>
      </c>
      <c r="AB25" s="243">
        <v>0</v>
      </c>
    </row>
    <row r="26" spans="1:33" ht="15" customHeight="1" x14ac:dyDescent="0.2">
      <c r="A26" s="388" t="s">
        <v>238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</row>
    <row r="27" spans="1:33" ht="15" customHeight="1" x14ac:dyDescent="0.2">
      <c r="A27" s="389" t="s">
        <v>224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7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98"/>
  <sheetViews>
    <sheetView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6.285156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90" t="s">
        <v>464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312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70"/>
      <c r="AF3" s="170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s="170" customFormat="1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s="170" customFormat="1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83" t="s">
        <v>421</v>
      </c>
      <c r="B10" s="383" t="s">
        <v>76</v>
      </c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83373</v>
      </c>
      <c r="C12" s="151">
        <f t="shared" si="0"/>
        <v>40065</v>
      </c>
      <c r="D12" s="151">
        <f t="shared" si="0"/>
        <v>43308</v>
      </c>
      <c r="E12" s="151"/>
      <c r="F12" s="151">
        <f t="shared" ref="F12:H14" si="1">+F18+F24</f>
        <v>13985</v>
      </c>
      <c r="G12" s="151">
        <f t="shared" si="1"/>
        <v>7043</v>
      </c>
      <c r="H12" s="151">
        <f t="shared" si="1"/>
        <v>6942</v>
      </c>
      <c r="I12" s="151"/>
      <c r="J12" s="151">
        <f t="shared" ref="J12:L14" si="2">+J18+J24</f>
        <v>13043</v>
      </c>
      <c r="K12" s="151">
        <f t="shared" si="2"/>
        <v>6348</v>
      </c>
      <c r="L12" s="151">
        <f t="shared" si="2"/>
        <v>6695</v>
      </c>
      <c r="M12" s="151"/>
      <c r="N12" s="151">
        <f t="shared" ref="N12:P14" si="3">+N18+N24</f>
        <v>13991</v>
      </c>
      <c r="O12" s="151">
        <f t="shared" si="3"/>
        <v>6783</v>
      </c>
      <c r="P12" s="151">
        <f t="shared" si="3"/>
        <v>7208</v>
      </c>
      <c r="Q12" s="151"/>
      <c r="R12" s="151">
        <f t="shared" ref="R12:T14" si="4">+R18+R24</f>
        <v>15567</v>
      </c>
      <c r="S12" s="151">
        <f t="shared" si="4"/>
        <v>7274</v>
      </c>
      <c r="T12" s="151">
        <f t="shared" si="4"/>
        <v>8293</v>
      </c>
      <c r="U12" s="151"/>
      <c r="V12" s="151">
        <f t="shared" ref="V12:X14" si="5">+V18+V24</f>
        <v>13166</v>
      </c>
      <c r="W12" s="151">
        <f t="shared" si="5"/>
        <v>6086</v>
      </c>
      <c r="X12" s="151">
        <f t="shared" si="5"/>
        <v>7080</v>
      </c>
      <c r="Y12" s="151"/>
      <c r="Z12" s="151">
        <f t="shared" ref="Z12:AB14" si="6">+Z18+Z24</f>
        <v>13621</v>
      </c>
      <c r="AA12" s="151">
        <f t="shared" si="6"/>
        <v>6531</v>
      </c>
      <c r="AB12" s="151">
        <f t="shared" si="6"/>
        <v>7090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80416</v>
      </c>
      <c r="C13" s="114">
        <f t="shared" si="0"/>
        <v>38295</v>
      </c>
      <c r="D13" s="114">
        <f t="shared" si="0"/>
        <v>42121</v>
      </c>
      <c r="E13" s="114"/>
      <c r="F13" s="114">
        <f t="shared" si="1"/>
        <v>13571</v>
      </c>
      <c r="G13" s="114">
        <f t="shared" si="1"/>
        <v>6777</v>
      </c>
      <c r="H13" s="114">
        <f t="shared" si="1"/>
        <v>6794</v>
      </c>
      <c r="I13" s="114"/>
      <c r="J13" s="114">
        <f t="shared" si="2"/>
        <v>12604</v>
      </c>
      <c r="K13" s="114">
        <f t="shared" si="2"/>
        <v>6049</v>
      </c>
      <c r="L13" s="114">
        <f t="shared" si="2"/>
        <v>6555</v>
      </c>
      <c r="M13" s="114"/>
      <c r="N13" s="114">
        <f t="shared" si="3"/>
        <v>13561</v>
      </c>
      <c r="O13" s="114">
        <f t="shared" si="3"/>
        <v>6533</v>
      </c>
      <c r="P13" s="114">
        <f t="shared" si="3"/>
        <v>7028</v>
      </c>
      <c r="Q13" s="114"/>
      <c r="R13" s="114">
        <f t="shared" si="4"/>
        <v>14967</v>
      </c>
      <c r="S13" s="114">
        <f t="shared" si="4"/>
        <v>6917</v>
      </c>
      <c r="T13" s="114">
        <f t="shared" si="4"/>
        <v>8050</v>
      </c>
      <c r="U13" s="114"/>
      <c r="V13" s="114">
        <f t="shared" si="5"/>
        <v>12609</v>
      </c>
      <c r="W13" s="114">
        <f t="shared" si="5"/>
        <v>5776</v>
      </c>
      <c r="X13" s="114">
        <f t="shared" si="5"/>
        <v>6833</v>
      </c>
      <c r="Y13" s="114"/>
      <c r="Z13" s="114">
        <f t="shared" si="6"/>
        <v>13104</v>
      </c>
      <c r="AA13" s="114">
        <f t="shared" si="6"/>
        <v>6243</v>
      </c>
      <c r="AB13" s="114">
        <f t="shared" si="6"/>
        <v>6861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767</v>
      </c>
      <c r="C14" s="114">
        <f>+C20+C26</f>
        <v>430</v>
      </c>
      <c r="D14" s="114">
        <f>+D20+D26</f>
        <v>337</v>
      </c>
      <c r="E14" s="114"/>
      <c r="F14" s="114">
        <f t="shared" si="1"/>
        <v>131</v>
      </c>
      <c r="G14" s="114">
        <f t="shared" si="1"/>
        <v>66</v>
      </c>
      <c r="H14" s="114">
        <f t="shared" si="1"/>
        <v>65</v>
      </c>
      <c r="I14" s="114"/>
      <c r="J14" s="114">
        <f t="shared" si="2"/>
        <v>134</v>
      </c>
      <c r="K14" s="114">
        <f t="shared" si="2"/>
        <v>80</v>
      </c>
      <c r="L14" s="114">
        <f t="shared" si="2"/>
        <v>54</v>
      </c>
      <c r="M14" s="114"/>
      <c r="N14" s="114">
        <f t="shared" si="3"/>
        <v>143</v>
      </c>
      <c r="O14" s="114">
        <f t="shared" si="3"/>
        <v>73</v>
      </c>
      <c r="P14" s="114">
        <f t="shared" si="3"/>
        <v>70</v>
      </c>
      <c r="Q14" s="114"/>
      <c r="R14" s="114">
        <f t="shared" si="4"/>
        <v>127</v>
      </c>
      <c r="S14" s="114">
        <f t="shared" si="4"/>
        <v>73</v>
      </c>
      <c r="T14" s="114">
        <f t="shared" si="4"/>
        <v>54</v>
      </c>
      <c r="U14" s="114"/>
      <c r="V14" s="114">
        <f t="shared" si="5"/>
        <v>133</v>
      </c>
      <c r="W14" s="114">
        <f t="shared" si="5"/>
        <v>81</v>
      </c>
      <c r="X14" s="114">
        <f t="shared" si="5"/>
        <v>52</v>
      </c>
      <c r="Y14" s="114"/>
      <c r="Z14" s="114">
        <f t="shared" si="6"/>
        <v>99</v>
      </c>
      <c r="AA14" s="114">
        <f t="shared" si="6"/>
        <v>57</v>
      </c>
      <c r="AB14" s="114">
        <f t="shared" si="6"/>
        <v>42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2190</v>
      </c>
      <c r="C15" s="114">
        <f>+C21</f>
        <v>1340</v>
      </c>
      <c r="D15" s="114">
        <f>+D21</f>
        <v>850</v>
      </c>
      <c r="E15" s="114"/>
      <c r="F15" s="114">
        <f>+F21</f>
        <v>283</v>
      </c>
      <c r="G15" s="114">
        <f>+G21</f>
        <v>200</v>
      </c>
      <c r="H15" s="114">
        <f>+H21</f>
        <v>83</v>
      </c>
      <c r="I15" s="114"/>
      <c r="J15" s="114">
        <f>+J21</f>
        <v>305</v>
      </c>
      <c r="K15" s="114">
        <f>+K21</f>
        <v>219</v>
      </c>
      <c r="L15" s="114">
        <f>+L21</f>
        <v>86</v>
      </c>
      <c r="M15" s="114"/>
      <c r="N15" s="114">
        <f>+N21</f>
        <v>287</v>
      </c>
      <c r="O15" s="114">
        <f>+O21</f>
        <v>177</v>
      </c>
      <c r="P15" s="114">
        <f>+P21</f>
        <v>110</v>
      </c>
      <c r="Q15" s="114"/>
      <c r="R15" s="114">
        <f>+R21</f>
        <v>473</v>
      </c>
      <c r="S15" s="114">
        <f>+S21</f>
        <v>284</v>
      </c>
      <c r="T15" s="114">
        <f>+T21</f>
        <v>189</v>
      </c>
      <c r="U15" s="114"/>
      <c r="V15" s="114">
        <f>+V21</f>
        <v>424</v>
      </c>
      <c r="W15" s="114">
        <f>+W21</f>
        <v>229</v>
      </c>
      <c r="X15" s="114">
        <f>+X21</f>
        <v>195</v>
      </c>
      <c r="Y15" s="114"/>
      <c r="Z15" s="114">
        <f>+Z21</f>
        <v>418</v>
      </c>
      <c r="AA15" s="114">
        <f>+AA21</f>
        <v>231</v>
      </c>
      <c r="AB15" s="114">
        <f>+AB21</f>
        <v>187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7"/>
      <c r="J17" s="116"/>
      <c r="K17" s="116"/>
      <c r="L17" s="116"/>
      <c r="M17" s="117"/>
      <c r="N17" s="116"/>
      <c r="O17" s="116"/>
      <c r="P17" s="11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0">
        <v>56471</v>
      </c>
      <c r="C18" s="260">
        <v>26885</v>
      </c>
      <c r="D18" s="260">
        <v>29586</v>
      </c>
      <c r="E18" s="260"/>
      <c r="F18" s="260">
        <v>8658</v>
      </c>
      <c r="G18" s="260">
        <v>4367</v>
      </c>
      <c r="H18" s="260">
        <v>4291</v>
      </c>
      <c r="I18" s="260"/>
      <c r="J18" s="260">
        <v>8263</v>
      </c>
      <c r="K18" s="260">
        <v>4076</v>
      </c>
      <c r="L18" s="260">
        <v>4187</v>
      </c>
      <c r="M18" s="260"/>
      <c r="N18" s="260">
        <v>8919</v>
      </c>
      <c r="O18" s="260">
        <v>4270</v>
      </c>
      <c r="P18" s="260">
        <v>4649</v>
      </c>
      <c r="Q18" s="260"/>
      <c r="R18" s="260">
        <v>11034</v>
      </c>
      <c r="S18" s="260">
        <v>5123</v>
      </c>
      <c r="T18" s="260">
        <v>5911</v>
      </c>
      <c r="U18" s="260"/>
      <c r="V18" s="260">
        <v>9651</v>
      </c>
      <c r="W18" s="260">
        <v>4371</v>
      </c>
      <c r="X18" s="260">
        <v>5280</v>
      </c>
      <c r="Y18" s="260"/>
      <c r="Z18" s="260">
        <v>9946</v>
      </c>
      <c r="AA18" s="260">
        <v>4678</v>
      </c>
      <c r="AB18" s="260">
        <v>5268</v>
      </c>
      <c r="AC18" s="107"/>
      <c r="AD18" s="107"/>
      <c r="AE18" s="107"/>
      <c r="AF18" s="107"/>
      <c r="AG18" s="107"/>
    </row>
    <row r="19" spans="1:33" ht="15" customHeight="1" x14ac:dyDescent="0.2">
      <c r="A19" s="115" t="s">
        <v>73</v>
      </c>
      <c r="B19" s="261">
        <v>53514</v>
      </c>
      <c r="C19" s="261">
        <v>25115</v>
      </c>
      <c r="D19" s="261">
        <v>28399</v>
      </c>
      <c r="E19" s="261"/>
      <c r="F19" s="261">
        <v>8244</v>
      </c>
      <c r="G19" s="261">
        <v>4101</v>
      </c>
      <c r="H19" s="261">
        <v>4143</v>
      </c>
      <c r="I19" s="261"/>
      <c r="J19" s="261">
        <v>7824</v>
      </c>
      <c r="K19" s="261">
        <v>3777</v>
      </c>
      <c r="L19" s="261">
        <v>4047</v>
      </c>
      <c r="M19" s="261"/>
      <c r="N19" s="261">
        <v>8489</v>
      </c>
      <c r="O19" s="261">
        <v>4020</v>
      </c>
      <c r="P19" s="261">
        <v>4469</v>
      </c>
      <c r="Q19" s="261"/>
      <c r="R19" s="261">
        <v>10434</v>
      </c>
      <c r="S19" s="261">
        <v>4766</v>
      </c>
      <c r="T19" s="261">
        <v>5668</v>
      </c>
      <c r="U19" s="261"/>
      <c r="V19" s="261">
        <v>9094</v>
      </c>
      <c r="W19" s="261">
        <v>4061</v>
      </c>
      <c r="X19" s="261">
        <v>5033</v>
      </c>
      <c r="Y19" s="261"/>
      <c r="Z19" s="261">
        <v>9429</v>
      </c>
      <c r="AA19" s="261">
        <v>4390</v>
      </c>
      <c r="AB19" s="261">
        <v>5039</v>
      </c>
    </row>
    <row r="20" spans="1:33" ht="15" customHeight="1" x14ac:dyDescent="0.2">
      <c r="A20" s="115" t="s">
        <v>74</v>
      </c>
      <c r="B20" s="261">
        <v>767</v>
      </c>
      <c r="C20" s="261">
        <v>430</v>
      </c>
      <c r="D20" s="261">
        <v>337</v>
      </c>
      <c r="E20" s="261"/>
      <c r="F20" s="261">
        <v>131</v>
      </c>
      <c r="G20" s="261">
        <v>66</v>
      </c>
      <c r="H20" s="261">
        <v>65</v>
      </c>
      <c r="I20" s="261"/>
      <c r="J20" s="261">
        <v>134</v>
      </c>
      <c r="K20" s="261">
        <v>80</v>
      </c>
      <c r="L20" s="261">
        <v>54</v>
      </c>
      <c r="M20" s="261"/>
      <c r="N20" s="261">
        <v>143</v>
      </c>
      <c r="O20" s="261">
        <v>73</v>
      </c>
      <c r="P20" s="261">
        <v>70</v>
      </c>
      <c r="Q20" s="261"/>
      <c r="R20" s="261">
        <v>127</v>
      </c>
      <c r="S20" s="261">
        <v>73</v>
      </c>
      <c r="T20" s="261">
        <v>54</v>
      </c>
      <c r="U20" s="261"/>
      <c r="V20" s="261">
        <v>133</v>
      </c>
      <c r="W20" s="261">
        <v>81</v>
      </c>
      <c r="X20" s="261">
        <v>52</v>
      </c>
      <c r="Y20" s="261"/>
      <c r="Z20" s="261">
        <v>99</v>
      </c>
      <c r="AA20" s="261">
        <v>57</v>
      </c>
      <c r="AB20" s="261">
        <v>42</v>
      </c>
    </row>
    <row r="21" spans="1:33" ht="15" customHeight="1" x14ac:dyDescent="0.2">
      <c r="A21" s="115" t="s">
        <v>245</v>
      </c>
      <c r="B21" s="261">
        <v>2190</v>
      </c>
      <c r="C21" s="261">
        <v>1340</v>
      </c>
      <c r="D21" s="261">
        <v>850</v>
      </c>
      <c r="E21" s="261"/>
      <c r="F21" s="261">
        <v>283</v>
      </c>
      <c r="G21" s="261">
        <v>200</v>
      </c>
      <c r="H21" s="261">
        <v>83</v>
      </c>
      <c r="I21" s="261"/>
      <c r="J21" s="261">
        <v>305</v>
      </c>
      <c r="K21" s="261">
        <v>219</v>
      </c>
      <c r="L21" s="261">
        <v>86</v>
      </c>
      <c r="M21" s="261"/>
      <c r="N21" s="261">
        <v>287</v>
      </c>
      <c r="O21" s="261">
        <v>177</v>
      </c>
      <c r="P21" s="261">
        <v>110</v>
      </c>
      <c r="Q21" s="261"/>
      <c r="R21" s="261">
        <v>473</v>
      </c>
      <c r="S21" s="261">
        <v>284</v>
      </c>
      <c r="T21" s="261">
        <v>189</v>
      </c>
      <c r="U21" s="261"/>
      <c r="V21" s="261">
        <v>424</v>
      </c>
      <c r="W21" s="261">
        <v>229</v>
      </c>
      <c r="X21" s="261">
        <v>195</v>
      </c>
      <c r="Y21" s="261"/>
      <c r="Z21" s="261">
        <v>418</v>
      </c>
      <c r="AA21" s="261">
        <v>231</v>
      </c>
      <c r="AB21" s="261">
        <v>187</v>
      </c>
    </row>
    <row r="22" spans="1:33" ht="15" customHeight="1" x14ac:dyDescent="0.2">
      <c r="A22" s="115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</row>
    <row r="23" spans="1:33" ht="15" customHeight="1" x14ac:dyDescent="0.2">
      <c r="A23" s="124" t="s">
        <v>420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</row>
    <row r="24" spans="1:33" s="123" customFormat="1" ht="15" customHeight="1" x14ac:dyDescent="0.2">
      <c r="A24" s="136" t="s">
        <v>19</v>
      </c>
      <c r="B24" s="260">
        <v>26902</v>
      </c>
      <c r="C24" s="260">
        <v>13180</v>
      </c>
      <c r="D24" s="260">
        <v>13722</v>
      </c>
      <c r="E24" s="260"/>
      <c r="F24" s="260">
        <v>5327</v>
      </c>
      <c r="G24" s="260">
        <v>2676</v>
      </c>
      <c r="H24" s="260">
        <v>2651</v>
      </c>
      <c r="I24" s="260"/>
      <c r="J24" s="260">
        <v>4780</v>
      </c>
      <c r="K24" s="260">
        <v>2272</v>
      </c>
      <c r="L24" s="260">
        <v>2508</v>
      </c>
      <c r="M24" s="260"/>
      <c r="N24" s="260">
        <v>5072</v>
      </c>
      <c r="O24" s="260">
        <v>2513</v>
      </c>
      <c r="P24" s="260">
        <v>2559</v>
      </c>
      <c r="Q24" s="260"/>
      <c r="R24" s="260">
        <v>4533</v>
      </c>
      <c r="S24" s="260">
        <v>2151</v>
      </c>
      <c r="T24" s="260">
        <v>2382</v>
      </c>
      <c r="U24" s="260"/>
      <c r="V24" s="260">
        <v>3515</v>
      </c>
      <c r="W24" s="260">
        <v>1715</v>
      </c>
      <c r="X24" s="260">
        <v>1800</v>
      </c>
      <c r="Y24" s="260"/>
      <c r="Z24" s="260">
        <v>3675</v>
      </c>
      <c r="AA24" s="260">
        <v>1853</v>
      </c>
      <c r="AB24" s="260">
        <v>1822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1">
        <v>26902</v>
      </c>
      <c r="C25" s="261">
        <v>13180</v>
      </c>
      <c r="D25" s="261">
        <v>13722</v>
      </c>
      <c r="E25" s="261"/>
      <c r="F25" s="261">
        <v>5327</v>
      </c>
      <c r="G25" s="261">
        <v>2676</v>
      </c>
      <c r="H25" s="261">
        <v>2651</v>
      </c>
      <c r="I25" s="261"/>
      <c r="J25" s="261">
        <v>4780</v>
      </c>
      <c r="K25" s="261">
        <v>2272</v>
      </c>
      <c r="L25" s="261">
        <v>2508</v>
      </c>
      <c r="M25" s="261"/>
      <c r="N25" s="261">
        <v>5072</v>
      </c>
      <c r="O25" s="261">
        <v>2513</v>
      </c>
      <c r="P25" s="261">
        <v>2559</v>
      </c>
      <c r="Q25" s="261"/>
      <c r="R25" s="261">
        <v>4533</v>
      </c>
      <c r="S25" s="261">
        <v>2151</v>
      </c>
      <c r="T25" s="261">
        <v>2382</v>
      </c>
      <c r="U25" s="261"/>
      <c r="V25" s="261">
        <v>3515</v>
      </c>
      <c r="W25" s="261">
        <v>1715</v>
      </c>
      <c r="X25" s="261">
        <v>1800</v>
      </c>
      <c r="Y25" s="261"/>
      <c r="Z25" s="261">
        <v>3675</v>
      </c>
      <c r="AA25" s="261">
        <v>1853</v>
      </c>
      <c r="AB25" s="261">
        <v>1822</v>
      </c>
    </row>
    <row r="26" spans="1:33" ht="15" customHeight="1" x14ac:dyDescent="0.25">
      <c r="A26" s="115" t="s">
        <v>74</v>
      </c>
      <c r="B26" s="242">
        <v>0</v>
      </c>
      <c r="C26" s="242">
        <v>0</v>
      </c>
      <c r="D26" s="242">
        <v>0</v>
      </c>
      <c r="E26" s="242"/>
      <c r="F26" s="242">
        <v>0</v>
      </c>
      <c r="G26" s="242">
        <v>0</v>
      </c>
      <c r="H26" s="242">
        <v>0</v>
      </c>
      <c r="I26" s="242"/>
      <c r="J26" s="242">
        <v>0</v>
      </c>
      <c r="K26" s="242">
        <v>0</v>
      </c>
      <c r="L26" s="242">
        <v>0</v>
      </c>
      <c r="M26" s="242"/>
      <c r="N26" s="242">
        <v>0</v>
      </c>
      <c r="O26" s="242">
        <v>0</v>
      </c>
      <c r="P26" s="242">
        <v>0</v>
      </c>
      <c r="Q26" s="242"/>
      <c r="R26" s="242">
        <v>0</v>
      </c>
      <c r="S26" s="242">
        <v>0</v>
      </c>
      <c r="T26" s="242">
        <v>0</v>
      </c>
      <c r="U26" s="242"/>
      <c r="V26" s="242">
        <v>0</v>
      </c>
      <c r="W26" s="242">
        <v>0</v>
      </c>
      <c r="X26" s="242">
        <v>0</v>
      </c>
      <c r="Y26" s="242"/>
      <c r="Z26" s="242">
        <v>0</v>
      </c>
      <c r="AA26" s="242">
        <v>0</v>
      </c>
      <c r="AB26" s="242">
        <v>0</v>
      </c>
    </row>
    <row r="27" spans="1:33" ht="15" customHeight="1" x14ac:dyDescent="0.25">
      <c r="A27" s="115" t="s">
        <v>245</v>
      </c>
      <c r="B27" s="242">
        <v>0</v>
      </c>
      <c r="C27" s="242">
        <v>0</v>
      </c>
      <c r="D27" s="242">
        <v>0</v>
      </c>
      <c r="E27" s="242"/>
      <c r="F27" s="242">
        <v>0</v>
      </c>
      <c r="G27" s="242">
        <v>0</v>
      </c>
      <c r="H27" s="242">
        <v>0</v>
      </c>
      <c r="I27" s="242"/>
      <c r="J27" s="242">
        <v>0</v>
      </c>
      <c r="K27" s="242">
        <v>0</v>
      </c>
      <c r="L27" s="242">
        <v>0</v>
      </c>
      <c r="M27" s="242"/>
      <c r="N27" s="242">
        <v>0</v>
      </c>
      <c r="O27" s="242">
        <v>0</v>
      </c>
      <c r="P27" s="242">
        <v>0</v>
      </c>
      <c r="Q27" s="242"/>
      <c r="R27" s="242">
        <v>0</v>
      </c>
      <c r="S27" s="242">
        <v>0</v>
      </c>
      <c r="T27" s="242">
        <v>0</v>
      </c>
      <c r="U27" s="242"/>
      <c r="V27" s="242">
        <v>0</v>
      </c>
      <c r="W27" s="242">
        <v>0</v>
      </c>
      <c r="X27" s="242">
        <v>0</v>
      </c>
      <c r="Y27" s="242"/>
      <c r="Z27" s="242">
        <v>0</v>
      </c>
      <c r="AA27" s="242">
        <v>0</v>
      </c>
      <c r="AB27" s="242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83" t="s">
        <v>422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83.293038682864449</v>
      </c>
      <c r="C31" s="173">
        <f t="shared" ref="C31:D31" si="7">+C12/(C12+C62)*100</f>
        <v>80.080350182886605</v>
      </c>
      <c r="D31" s="173">
        <f t="shared" si="7"/>
        <v>86.503545390991704</v>
      </c>
      <c r="E31" s="173"/>
      <c r="F31" s="173">
        <f>+F12/(F12+F62)*100</f>
        <v>73.231397601717546</v>
      </c>
      <c r="G31" s="173">
        <f t="shared" ref="G31:H31" si="8">+G12/(G12+G62)*100</f>
        <v>71.32874215110391</v>
      </c>
      <c r="H31" s="173">
        <f t="shared" si="8"/>
        <v>75.268350861975492</v>
      </c>
      <c r="I31" s="173"/>
      <c r="J31" s="173">
        <f>+J12/(J12+J62)*100</f>
        <v>76.261474595100282</v>
      </c>
      <c r="K31" s="173">
        <f t="shared" ref="K31:L31" si="9">+K12/(K12+K62)*100</f>
        <v>72.498857925993605</v>
      </c>
      <c r="L31" s="173">
        <f t="shared" si="9"/>
        <v>80.20845812866898</v>
      </c>
      <c r="M31" s="173"/>
      <c r="N31" s="173">
        <f>+N12/(N12+N62)*100</f>
        <v>85.897593320235757</v>
      </c>
      <c r="O31" s="173">
        <f t="shared" ref="O31:P31" si="10">+O12/(O12+O62)*100</f>
        <v>82.982627844384638</v>
      </c>
      <c r="P31" s="173">
        <f t="shared" si="10"/>
        <v>88.834113877249195</v>
      </c>
      <c r="Q31" s="173"/>
      <c r="R31" s="173">
        <f>+R12/(R12+R62)*100</f>
        <v>82.026557066076506</v>
      </c>
      <c r="S31" s="173">
        <f t="shared" ref="S31:T31" si="11">+S12/(S12+S62)*100</f>
        <v>77.25969198088157</v>
      </c>
      <c r="T31" s="173">
        <f t="shared" si="11"/>
        <v>86.719648645822446</v>
      </c>
      <c r="U31" s="173"/>
      <c r="V31" s="173">
        <f>+V12/(V12+V62)*100</f>
        <v>88.314998658438427</v>
      </c>
      <c r="W31" s="173">
        <f t="shared" ref="W31:X31" si="12">+W12/(W12+W62)*100</f>
        <v>84.387132556849693</v>
      </c>
      <c r="X31" s="173">
        <f t="shared" si="12"/>
        <v>91.995841995842</v>
      </c>
      <c r="Y31" s="173"/>
      <c r="Z31" s="173">
        <f>+Z12/(Z12+Z62)*100</f>
        <v>99.263955691590141</v>
      </c>
      <c r="AA31" s="173">
        <f t="shared" ref="AA31:AB31" si="13">+AA12/(AA12+AA62)*100</f>
        <v>98.954545454545453</v>
      </c>
      <c r="AB31" s="173">
        <f t="shared" si="13"/>
        <v>99.550688008986242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83.012635229994217</v>
      </c>
      <c r="C32" s="125">
        <f t="shared" ref="C32:D32" si="14">+C13/(C13+C63)*100</f>
        <v>79.665071770334933</v>
      </c>
      <c r="D32" s="125">
        <f t="shared" si="14"/>
        <v>86.309987295602639</v>
      </c>
      <c r="E32" s="125"/>
      <c r="F32" s="125">
        <f>+F13/(F13+F63)*100</f>
        <v>72.809700091206608</v>
      </c>
      <c r="G32" s="125">
        <f t="shared" ref="G32:H32" si="15">+G13/(G13+G63)*100</f>
        <v>70.800250731299613</v>
      </c>
      <c r="H32" s="125">
        <f t="shared" si="15"/>
        <v>74.93106871070917</v>
      </c>
      <c r="I32" s="125"/>
      <c r="J32" s="125">
        <f>+J13/(J13+J63)*100</f>
        <v>75.786182430401055</v>
      </c>
      <c r="K32" s="125">
        <f t="shared" ref="K32:L32" si="16">+K13/(K13+K63)*100</f>
        <v>71.764147585715975</v>
      </c>
      <c r="L32" s="125">
        <f t="shared" si="16"/>
        <v>79.919531821506951</v>
      </c>
      <c r="M32" s="125"/>
      <c r="N32" s="125">
        <f>+N13/(N13+N63)*100</f>
        <v>85.542168674698786</v>
      </c>
      <c r="O32" s="125">
        <f t="shared" ref="O32:P32" si="17">+O13/(O13+O63)*100</f>
        <v>82.48737373737373</v>
      </c>
      <c r="P32" s="125">
        <f t="shared" si="17"/>
        <v>88.591957645279223</v>
      </c>
      <c r="Q32" s="125"/>
      <c r="R32" s="125">
        <f>+R13/(R13+R63)*100</f>
        <v>81.975024646730205</v>
      </c>
      <c r="S32" s="125">
        <f t="shared" ref="S32:T32" si="18">+S13/(S13+S63)*100</f>
        <v>77.086816003566256</v>
      </c>
      <c r="T32" s="125">
        <f t="shared" si="18"/>
        <v>86.698976844372638</v>
      </c>
      <c r="U32" s="125"/>
      <c r="V32" s="125">
        <f>+V13/(V13+V63)*100</f>
        <v>88.113207547169807</v>
      </c>
      <c r="W32" s="125">
        <f t="shared" ref="W32:X32" si="19">+W13/(W13+W63)*100</f>
        <v>84.002326934264104</v>
      </c>
      <c r="X32" s="125">
        <f t="shared" si="19"/>
        <v>91.915523271455484</v>
      </c>
      <c r="Y32" s="125"/>
      <c r="Z32" s="125">
        <f>+Z13/(Z13+Z63)*100</f>
        <v>99.415825809877859</v>
      </c>
      <c r="AA32" s="125">
        <f t="shared" ref="AA32:AB32" si="20">+AA13/(AA13+AA63)*100</f>
        <v>99.095238095238088</v>
      </c>
      <c r="AB32" s="125">
        <f t="shared" si="20"/>
        <v>99.709344572009883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 t="shared" ref="B33:D34" si="21">+B14/(B14+B64)*100</f>
        <v>97.831632653061234</v>
      </c>
      <c r="C33" s="125">
        <f t="shared" si="21"/>
        <v>97.727272727272734</v>
      </c>
      <c r="D33" s="125">
        <f t="shared" si="21"/>
        <v>97.965116279069761</v>
      </c>
      <c r="E33" s="125"/>
      <c r="F33" s="125">
        <f t="shared" ref="F33:H33" si="22">+F14/(F14+F64)*100</f>
        <v>94.927536231884062</v>
      </c>
      <c r="G33" s="125">
        <f t="shared" si="22"/>
        <v>94.285714285714278</v>
      </c>
      <c r="H33" s="125">
        <f t="shared" si="22"/>
        <v>95.588235294117652</v>
      </c>
      <c r="I33" s="125"/>
      <c r="J33" s="125">
        <f t="shared" ref="J33:L33" si="23">+J14/(J14+J64)*100</f>
        <v>95.714285714285722</v>
      </c>
      <c r="K33" s="125">
        <f t="shared" si="23"/>
        <v>96.385542168674704</v>
      </c>
      <c r="L33" s="125">
        <f t="shared" si="23"/>
        <v>94.73684210526315</v>
      </c>
      <c r="M33" s="125"/>
      <c r="N33" s="125">
        <f t="shared" ref="N33:P33" si="24">+N14/(N14+N64)*100</f>
        <v>100</v>
      </c>
      <c r="O33" s="125">
        <f t="shared" si="24"/>
        <v>100</v>
      </c>
      <c r="P33" s="125">
        <f t="shared" si="24"/>
        <v>100</v>
      </c>
      <c r="Q33" s="125"/>
      <c r="R33" s="125">
        <f t="shared" ref="R33:T33" si="25">+R14/(R14+R64)*100</f>
        <v>97.692307692307693</v>
      </c>
      <c r="S33" s="125">
        <f t="shared" si="25"/>
        <v>96.05263157894737</v>
      </c>
      <c r="T33" s="125">
        <f t="shared" si="25"/>
        <v>100</v>
      </c>
      <c r="U33" s="125"/>
      <c r="V33" s="125">
        <f t="shared" ref="V33:X33" si="26">+V14/(V14+V64)*100</f>
        <v>99.253731343283576</v>
      </c>
      <c r="W33" s="125">
        <f t="shared" si="26"/>
        <v>100</v>
      </c>
      <c r="X33" s="125">
        <f t="shared" si="26"/>
        <v>98.113207547169807</v>
      </c>
      <c r="Y33" s="125"/>
      <c r="Z33" s="125">
        <f t="shared" ref="Z33:AB33" si="27">+Z14/(Z14+Z64)*100</f>
        <v>100</v>
      </c>
      <c r="AA33" s="125">
        <f t="shared" si="27"/>
        <v>100</v>
      </c>
      <c r="AB33" s="125">
        <f t="shared" si="27"/>
        <v>100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si="21"/>
        <v>89.754098360655746</v>
      </c>
      <c r="C34" s="125">
        <f t="shared" si="21"/>
        <v>88.099934253780404</v>
      </c>
      <c r="D34" s="125">
        <f t="shared" si="21"/>
        <v>92.491838955386285</v>
      </c>
      <c r="E34" s="125"/>
      <c r="F34" s="125">
        <f t="shared" ref="F34:H34" si="28">+F15/(F15+F65)*100</f>
        <v>88.4375</v>
      </c>
      <c r="G34" s="125">
        <f t="shared" si="28"/>
        <v>86.206896551724128</v>
      </c>
      <c r="H34" s="125">
        <f t="shared" si="28"/>
        <v>94.318181818181827</v>
      </c>
      <c r="I34" s="125"/>
      <c r="J34" s="125">
        <f t="shared" ref="J34:L34" si="29">+J15/(J15+J65)*100</f>
        <v>91.867469879518069</v>
      </c>
      <c r="K34" s="125">
        <f t="shared" si="29"/>
        <v>89.754098360655746</v>
      </c>
      <c r="L34" s="125">
        <f t="shared" si="29"/>
        <v>97.727272727272734</v>
      </c>
      <c r="M34" s="125"/>
      <c r="N34" s="125">
        <f t="shared" ref="N34:P34" si="30">+N15/(N15+N65)*100</f>
        <v>98.287671232876718</v>
      </c>
      <c r="O34" s="125">
        <f t="shared" si="30"/>
        <v>97.790055248618785</v>
      </c>
      <c r="P34" s="125">
        <f t="shared" si="30"/>
        <v>99.099099099099092</v>
      </c>
      <c r="Q34" s="125"/>
      <c r="R34" s="125">
        <f t="shared" ref="R34:T34" si="31">+R15/(R15+R65)*100</f>
        <v>80.169491525423737</v>
      </c>
      <c r="S34" s="125">
        <f t="shared" si="31"/>
        <v>77.595628415300538</v>
      </c>
      <c r="T34" s="125">
        <f t="shared" si="31"/>
        <v>84.375</v>
      </c>
      <c r="U34" s="125"/>
      <c r="V34" s="125">
        <f t="shared" ref="V34:X34" si="32">+V15/(V15+V65)*100</f>
        <v>91.379310344827587</v>
      </c>
      <c r="W34" s="125">
        <f t="shared" si="32"/>
        <v>89.803921568627459</v>
      </c>
      <c r="X34" s="125">
        <f t="shared" si="32"/>
        <v>93.301435406698559</v>
      </c>
      <c r="Y34" s="125"/>
      <c r="Z34" s="125">
        <f t="shared" ref="Z34:AB34" si="33">+Z15/(Z15+Z65)*100</f>
        <v>94.570135746606326</v>
      </c>
      <c r="AA34" s="125">
        <f t="shared" si="33"/>
        <v>95.061728395061735</v>
      </c>
      <c r="AB34" s="125">
        <f t="shared" si="33"/>
        <v>93.969849246231149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83.926819843652467</v>
      </c>
      <c r="C37" s="173">
        <f t="shared" ref="C37:D37" si="34">+C18/(C18+C68)*100</f>
        <v>80.908242799963887</v>
      </c>
      <c r="D37" s="173">
        <f t="shared" si="34"/>
        <v>86.872008691311621</v>
      </c>
      <c r="E37" s="173"/>
      <c r="F37" s="173">
        <f>+F18/(F18+F68)*100</f>
        <v>73.447573803868337</v>
      </c>
      <c r="G37" s="173">
        <f t="shared" ref="G37:H37" si="35">+G18/(G18+G68)*100</f>
        <v>71.97956156255151</v>
      </c>
      <c r="H37" s="173">
        <f t="shared" si="35"/>
        <v>75.004369865408151</v>
      </c>
      <c r="I37" s="173"/>
      <c r="J37" s="173">
        <f>+J18/(J18+J68)*100</f>
        <v>77.499531044832111</v>
      </c>
      <c r="K37" s="173">
        <f t="shared" ref="K37:L37" si="36">+K18/(K18+K68)*100</f>
        <v>74.365991607370916</v>
      </c>
      <c r="L37" s="173">
        <f t="shared" si="36"/>
        <v>80.814514572476355</v>
      </c>
      <c r="M37" s="173"/>
      <c r="N37" s="173">
        <f>+N18/(N18+N68)*100</f>
        <v>86.016009258366282</v>
      </c>
      <c r="O37" s="173">
        <f t="shared" ref="O37:P37" si="37">+O18/(O18+O68)*100</f>
        <v>83.3984375</v>
      </c>
      <c r="P37" s="173">
        <f t="shared" si="37"/>
        <v>88.569251285959226</v>
      </c>
      <c r="Q37" s="173"/>
      <c r="R37" s="173">
        <f>+R18/(R18+R68)*100</f>
        <v>81.799985173104005</v>
      </c>
      <c r="S37" s="173">
        <f t="shared" ref="S37:T37" si="38">+S18/(S18+S68)*100</f>
        <v>77.258332076609861</v>
      </c>
      <c r="T37" s="173">
        <f t="shared" si="38"/>
        <v>86.19130941965588</v>
      </c>
      <c r="U37" s="173"/>
      <c r="V37" s="173">
        <f>+V18/(V18+V68)*100</f>
        <v>88.128937996529999</v>
      </c>
      <c r="W37" s="173">
        <f t="shared" ref="W37:X37" si="39">+W18/(W18+W68)*100</f>
        <v>84.057692307692307</v>
      </c>
      <c r="X37" s="173">
        <f t="shared" si="39"/>
        <v>91.810119979134058</v>
      </c>
      <c r="Y37" s="173"/>
      <c r="Z37" s="173">
        <f>+Z18/(Z18+Z68)*100</f>
        <v>99.192181111000295</v>
      </c>
      <c r="AA37" s="173">
        <f t="shared" ref="AA37:AB37" si="40">+AA18/(AA18+AA68)*100</f>
        <v>98.900634249471466</v>
      </c>
      <c r="AB37" s="173">
        <f t="shared" si="40"/>
        <v>99.452520294506314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83.534700758640071</v>
      </c>
      <c r="C38" s="125">
        <f t="shared" ref="C38:D38" si="41">+C19/(C19+C69)*100</f>
        <v>80.321734680823837</v>
      </c>
      <c r="D38" s="125">
        <f t="shared" si="41"/>
        <v>86.598158199670678</v>
      </c>
      <c r="E38" s="129"/>
      <c r="F38" s="125">
        <f>+F19/(F19+F69)*100</f>
        <v>72.762577228596655</v>
      </c>
      <c r="G38" s="125">
        <f t="shared" ref="G38:H38" si="42">+G19/(G19+G69)*100</f>
        <v>71.136166522116213</v>
      </c>
      <c r="H38" s="125">
        <f t="shared" si="42"/>
        <v>74.447439353099725</v>
      </c>
      <c r="I38" s="129"/>
      <c r="J38" s="125">
        <f>+J19/(J19+J69)*100</f>
        <v>76.781157998037287</v>
      </c>
      <c r="K38" s="125">
        <f t="shared" ref="K38:L38" si="43">+K19/(K19+K69)*100</f>
        <v>73.282887077997671</v>
      </c>
      <c r="L38" s="125">
        <f t="shared" si="43"/>
        <v>80.361397934868933</v>
      </c>
      <c r="M38" s="129"/>
      <c r="N38" s="125">
        <f>+N19/(N19+N69)*100</f>
        <v>85.453996376082145</v>
      </c>
      <c r="O38" s="125">
        <f t="shared" ref="O38:P38" si="44">+O19/(O19+O69)*100</f>
        <v>82.614056720098645</v>
      </c>
      <c r="P38" s="125">
        <f t="shared" si="44"/>
        <v>88.18074191002367</v>
      </c>
      <c r="Q38" s="129"/>
      <c r="R38" s="125">
        <f>+R19/(R19+R69)*100</f>
        <v>81.713524943221856</v>
      </c>
      <c r="S38" s="125">
        <f t="shared" ref="S38:T38" si="45">+S19/(S19+S69)*100</f>
        <v>77.00759411859751</v>
      </c>
      <c r="T38" s="125">
        <f t="shared" si="45"/>
        <v>86.139817629179333</v>
      </c>
      <c r="U38" s="129"/>
      <c r="V38" s="125">
        <f>+V19/(V19+V69)*100</f>
        <v>87.839273640490674</v>
      </c>
      <c r="W38" s="125">
        <f t="shared" ref="W38:X38" si="46">+W19/(W19+W69)*100</f>
        <v>83.490953947368425</v>
      </c>
      <c r="X38" s="125">
        <f t="shared" si="46"/>
        <v>91.692475860812536</v>
      </c>
      <c r="Y38" s="129"/>
      <c r="Z38" s="125">
        <f>+Z19/(Z19+Z69)*100</f>
        <v>99.399114484503485</v>
      </c>
      <c r="AA38" s="125">
        <f t="shared" ref="AA38:AB38" si="47">+AA19/(AA19+AA69)*100</f>
        <v>99.097065462753946</v>
      </c>
      <c r="AB38" s="125">
        <f t="shared" si="47"/>
        <v>99.663765822784811</v>
      </c>
    </row>
    <row r="39" spans="1:33" ht="15" customHeight="1" x14ac:dyDescent="0.25">
      <c r="A39" s="107" t="s">
        <v>74</v>
      </c>
      <c r="B39" s="125">
        <f t="shared" ref="B39:D39" si="48">+B20/(B20+B70)*100</f>
        <v>97.831632653061234</v>
      </c>
      <c r="C39" s="125">
        <f t="shared" si="48"/>
        <v>97.727272727272734</v>
      </c>
      <c r="D39" s="125">
        <f t="shared" si="48"/>
        <v>97.965116279069761</v>
      </c>
      <c r="E39" s="129"/>
      <c r="F39" s="125">
        <f t="shared" ref="F39:H39" si="49">+F20/(F20+F70)*100</f>
        <v>94.927536231884062</v>
      </c>
      <c r="G39" s="125">
        <f t="shared" si="49"/>
        <v>94.285714285714278</v>
      </c>
      <c r="H39" s="125">
        <f t="shared" si="49"/>
        <v>95.588235294117652</v>
      </c>
      <c r="I39" s="129"/>
      <c r="J39" s="125">
        <f t="shared" ref="J39:L39" si="50">+J20/(J20+J70)*100</f>
        <v>95.714285714285722</v>
      </c>
      <c r="K39" s="125">
        <f t="shared" si="50"/>
        <v>96.385542168674704</v>
      </c>
      <c r="L39" s="125">
        <f t="shared" si="50"/>
        <v>94.73684210526315</v>
      </c>
      <c r="M39" s="129"/>
      <c r="N39" s="125">
        <f t="shared" ref="N39:P39" si="51">+N20/(N20+N70)*100</f>
        <v>100</v>
      </c>
      <c r="O39" s="125">
        <f t="shared" si="51"/>
        <v>100</v>
      </c>
      <c r="P39" s="125">
        <f t="shared" si="51"/>
        <v>100</v>
      </c>
      <c r="Q39" s="129"/>
      <c r="R39" s="125">
        <f t="shared" ref="R39:T39" si="52">+R20/(R20+R70)*100</f>
        <v>97.692307692307693</v>
      </c>
      <c r="S39" s="125">
        <f t="shared" si="52"/>
        <v>96.05263157894737</v>
      </c>
      <c r="T39" s="125">
        <f t="shared" si="52"/>
        <v>100</v>
      </c>
      <c r="U39" s="129"/>
      <c r="V39" s="125">
        <f t="shared" ref="V39:X39" si="53">+V20/(V20+V70)*100</f>
        <v>99.253731343283576</v>
      </c>
      <c r="W39" s="125">
        <f t="shared" si="53"/>
        <v>100</v>
      </c>
      <c r="X39" s="125">
        <f t="shared" si="53"/>
        <v>98.113207547169807</v>
      </c>
      <c r="Y39" s="129"/>
      <c r="Z39" s="125">
        <f t="shared" ref="Z39:AB39" si="54">+Z20/(Z20+Z70)*100</f>
        <v>100</v>
      </c>
      <c r="AA39" s="125">
        <f t="shared" si="54"/>
        <v>100</v>
      </c>
      <c r="AB39" s="125">
        <f t="shared" si="54"/>
        <v>100</v>
      </c>
    </row>
    <row r="40" spans="1:33" ht="15" customHeight="1" x14ac:dyDescent="0.25">
      <c r="A40" s="107" t="s">
        <v>245</v>
      </c>
      <c r="B40" s="125">
        <f t="shared" ref="B40:D40" si="55">+B21/(B21+B71)*100</f>
        <v>89.754098360655746</v>
      </c>
      <c r="C40" s="125">
        <f t="shared" si="55"/>
        <v>88.099934253780404</v>
      </c>
      <c r="D40" s="125">
        <f t="shared" si="55"/>
        <v>92.491838955386285</v>
      </c>
      <c r="E40" s="129"/>
      <c r="F40" s="125">
        <f t="shared" ref="F40:H40" si="56">+F21/(F21+F71)*100</f>
        <v>88.4375</v>
      </c>
      <c r="G40" s="125">
        <f t="shared" si="56"/>
        <v>86.206896551724128</v>
      </c>
      <c r="H40" s="125">
        <f t="shared" si="56"/>
        <v>94.318181818181827</v>
      </c>
      <c r="I40" s="129"/>
      <c r="J40" s="125">
        <f t="shared" ref="J40:L40" si="57">+J21/(J21+J71)*100</f>
        <v>91.867469879518069</v>
      </c>
      <c r="K40" s="125">
        <f t="shared" si="57"/>
        <v>89.754098360655746</v>
      </c>
      <c r="L40" s="125">
        <f t="shared" si="57"/>
        <v>97.727272727272734</v>
      </c>
      <c r="M40" s="129"/>
      <c r="N40" s="125">
        <f t="shared" ref="N40:P40" si="58">+N21/(N21+N71)*100</f>
        <v>98.287671232876718</v>
      </c>
      <c r="O40" s="125">
        <f t="shared" si="58"/>
        <v>97.790055248618785</v>
      </c>
      <c r="P40" s="125">
        <f t="shared" si="58"/>
        <v>99.099099099099092</v>
      </c>
      <c r="Q40" s="129"/>
      <c r="R40" s="125">
        <f t="shared" ref="R40:T40" si="59">+R21/(R21+R71)*100</f>
        <v>80.169491525423737</v>
      </c>
      <c r="S40" s="125">
        <f t="shared" si="59"/>
        <v>77.595628415300538</v>
      </c>
      <c r="T40" s="125">
        <f t="shared" si="59"/>
        <v>84.375</v>
      </c>
      <c r="U40" s="129"/>
      <c r="V40" s="125">
        <f t="shared" ref="V40:X40" si="60">+V21/(V21+V71)*100</f>
        <v>91.379310344827587</v>
      </c>
      <c r="W40" s="125">
        <f t="shared" si="60"/>
        <v>89.803921568627459</v>
      </c>
      <c r="X40" s="125">
        <f t="shared" si="60"/>
        <v>93.301435406698559</v>
      </c>
      <c r="Y40" s="129"/>
      <c r="Z40" s="125">
        <f t="shared" ref="Z40:AB40" si="61">+Z21/(Z21+Z71)*100</f>
        <v>94.570135746606326</v>
      </c>
      <c r="AA40" s="125">
        <f t="shared" si="61"/>
        <v>95.061728395061735</v>
      </c>
      <c r="AB40" s="125">
        <f t="shared" si="61"/>
        <v>93.969849246231149</v>
      </c>
    </row>
    <row r="41" spans="1:33" ht="15" customHeight="1" x14ac:dyDescent="0.25">
      <c r="B41" s="125"/>
      <c r="C41" s="125"/>
      <c r="D41" s="125"/>
      <c r="E41" s="129"/>
      <c r="F41" s="125"/>
      <c r="G41" s="125"/>
      <c r="H41" s="125"/>
      <c r="I41" s="129"/>
      <c r="J41" s="125"/>
      <c r="K41" s="125"/>
      <c r="L41" s="125"/>
      <c r="M41" s="129"/>
      <c r="N41" s="125"/>
      <c r="O41" s="125"/>
      <c r="P41" s="125"/>
      <c r="Q41" s="129"/>
      <c r="R41" s="125"/>
      <c r="S41" s="125"/>
      <c r="T41" s="125"/>
      <c r="U41" s="129"/>
      <c r="V41" s="125"/>
      <c r="W41" s="125"/>
      <c r="X41" s="125"/>
      <c r="Y41" s="129"/>
      <c r="Z41" s="125"/>
      <c r="AA41" s="125"/>
      <c r="AB41" s="125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81.993294727217318</v>
      </c>
      <c r="C43" s="173">
        <f t="shared" ref="C43:D43" si="62">+C24/(C24+C74)*100</f>
        <v>78.443042494941068</v>
      </c>
      <c r="D43" s="173">
        <f t="shared" si="62"/>
        <v>85.719640179910044</v>
      </c>
      <c r="E43" s="173"/>
      <c r="F43" s="173">
        <f>+F24/(F24+F74)*100</f>
        <v>72.882747297851964</v>
      </c>
      <c r="G43" s="173">
        <f t="shared" ref="G43:H43" si="63">+G24/(G24+G74)*100</f>
        <v>70.291568163908593</v>
      </c>
      <c r="H43" s="173">
        <f t="shared" si="63"/>
        <v>75.699600228440886</v>
      </c>
      <c r="I43" s="173"/>
      <c r="J43" s="173">
        <f>+J24/(J24+J74)*100</f>
        <v>74.212078869740722</v>
      </c>
      <c r="K43" s="173">
        <f t="shared" ref="K43:L43" si="64">+K24/(K24+K74)*100</f>
        <v>69.374045801526719</v>
      </c>
      <c r="L43" s="173">
        <f t="shared" si="64"/>
        <v>79.216677195198997</v>
      </c>
      <c r="M43" s="173"/>
      <c r="N43" s="173">
        <f>+N24/(N24+N74)*100</f>
        <v>85.690150363237038</v>
      </c>
      <c r="O43" s="173">
        <f t="shared" ref="O43:P43" si="65">+O24/(O24+O74)*100</f>
        <v>82.285527177472176</v>
      </c>
      <c r="P43" s="173">
        <f t="shared" si="65"/>
        <v>89.319371727748688</v>
      </c>
      <c r="Q43" s="173"/>
      <c r="R43" s="173">
        <f>+R24/(R24+R74)*100</f>
        <v>82.583348515212236</v>
      </c>
      <c r="S43" s="173">
        <f t="shared" ref="S43:T43" si="66">+S24/(S24+S74)*100</f>
        <v>77.262931034482762</v>
      </c>
      <c r="T43" s="173">
        <f t="shared" si="66"/>
        <v>88.059149722735668</v>
      </c>
      <c r="U43" s="173"/>
      <c r="V43" s="173">
        <f>+V24/(V24+V74)*100</f>
        <v>88.829921657821586</v>
      </c>
      <c r="W43" s="173">
        <f t="shared" ref="W43:X43" si="67">+W24/(W24+W74)*100</f>
        <v>85.238568588469192</v>
      </c>
      <c r="X43" s="173">
        <f t="shared" si="67"/>
        <v>92.544987146529564</v>
      </c>
      <c r="Y43" s="173"/>
      <c r="Z43" s="173">
        <f>+Z24/(Z24+Z74)*100</f>
        <v>99.458728010825439</v>
      </c>
      <c r="AA43" s="173">
        <f t="shared" ref="AA43:AB43" si="68">+AA24/(AA24+AA74)*100</f>
        <v>99.090909090909093</v>
      </c>
      <c r="AB43" s="173">
        <f t="shared" si="68"/>
        <v>99.835616438356169</v>
      </c>
    </row>
    <row r="44" spans="1:33" ht="15" customHeight="1" x14ac:dyDescent="0.25">
      <c r="A44" s="107" t="s">
        <v>73</v>
      </c>
      <c r="B44" s="125">
        <f>+B25/(B25+B75)*100</f>
        <v>81.993294727217318</v>
      </c>
      <c r="C44" s="125">
        <f t="shared" ref="C44:D44" si="69">+C25/(C25+C75)*100</f>
        <v>78.443042494941068</v>
      </c>
      <c r="D44" s="125">
        <f t="shared" si="69"/>
        <v>85.719640179910044</v>
      </c>
      <c r="E44" s="129"/>
      <c r="F44" s="125">
        <f>+F25/(F25+F75)*100</f>
        <v>72.882747297851964</v>
      </c>
      <c r="G44" s="125">
        <f t="shared" ref="G44:H44" si="70">+G25/(G25+G75)*100</f>
        <v>70.291568163908593</v>
      </c>
      <c r="H44" s="125">
        <f t="shared" si="70"/>
        <v>75.699600228440886</v>
      </c>
      <c r="I44" s="129"/>
      <c r="J44" s="125">
        <f>+J25/(J25+J75)*100</f>
        <v>74.212078869740722</v>
      </c>
      <c r="K44" s="125">
        <f t="shared" ref="K44:L44" si="71">+K25/(K25+K75)*100</f>
        <v>69.374045801526719</v>
      </c>
      <c r="L44" s="125">
        <f t="shared" si="71"/>
        <v>79.216677195198997</v>
      </c>
      <c r="M44" s="129"/>
      <c r="N44" s="125">
        <f>+N25/(N25+N75)*100</f>
        <v>85.690150363237038</v>
      </c>
      <c r="O44" s="125">
        <f t="shared" ref="O44:P44" si="72">+O25/(O25+O75)*100</f>
        <v>82.285527177472176</v>
      </c>
      <c r="P44" s="125">
        <f t="shared" si="72"/>
        <v>89.319371727748688</v>
      </c>
      <c r="Q44" s="129"/>
      <c r="R44" s="125">
        <f>+R25/(R25+R75)*100</f>
        <v>82.583348515212236</v>
      </c>
      <c r="S44" s="125">
        <f t="shared" ref="S44:T44" si="73">+S25/(S25+S75)*100</f>
        <v>77.262931034482762</v>
      </c>
      <c r="T44" s="125">
        <f t="shared" si="73"/>
        <v>88.059149722735668</v>
      </c>
      <c r="U44" s="129"/>
      <c r="V44" s="125">
        <f>+V25/(V25+V75)*100</f>
        <v>88.829921657821586</v>
      </c>
      <c r="W44" s="125">
        <f t="shared" ref="W44:X44" si="74">+W25/(W25+W75)*100</f>
        <v>85.238568588469192</v>
      </c>
      <c r="X44" s="125">
        <f t="shared" si="74"/>
        <v>92.544987146529564</v>
      </c>
      <c r="Y44" s="129"/>
      <c r="Z44" s="125">
        <f>+Z25/(Z25+Z75)*100</f>
        <v>99.458728010825439</v>
      </c>
      <c r="AA44" s="125">
        <f t="shared" ref="AA44:AB44" si="75">+AA25/(AA25+AA75)*100</f>
        <v>99.090909090909093</v>
      </c>
      <c r="AB44" s="125">
        <f t="shared" si="75"/>
        <v>99.835616438356169</v>
      </c>
    </row>
    <row r="45" spans="1:33" ht="15" customHeight="1" x14ac:dyDescent="0.25">
      <c r="A45" s="107" t="s">
        <v>74</v>
      </c>
      <c r="B45" s="125" t="s">
        <v>61</v>
      </c>
      <c r="C45" s="125" t="s">
        <v>61</v>
      </c>
      <c r="D45" s="125" t="s">
        <v>61</v>
      </c>
      <c r="E45" s="129"/>
      <c r="F45" s="125" t="s">
        <v>61</v>
      </c>
      <c r="G45" s="125" t="s">
        <v>61</v>
      </c>
      <c r="H45" s="125" t="s">
        <v>61</v>
      </c>
      <c r="I45" s="129"/>
      <c r="J45" s="125" t="s">
        <v>61</v>
      </c>
      <c r="K45" s="125" t="s">
        <v>61</v>
      </c>
      <c r="L45" s="125" t="s">
        <v>61</v>
      </c>
      <c r="M45" s="129"/>
      <c r="N45" s="125" t="s">
        <v>61</v>
      </c>
      <c r="O45" s="125" t="s">
        <v>61</v>
      </c>
      <c r="P45" s="125" t="s">
        <v>61</v>
      </c>
      <c r="Q45" s="129"/>
      <c r="R45" s="125" t="s">
        <v>61</v>
      </c>
      <c r="S45" s="125" t="s">
        <v>61</v>
      </c>
      <c r="T45" s="125" t="s">
        <v>61</v>
      </c>
      <c r="U45" s="129"/>
      <c r="V45" s="125" t="s">
        <v>61</v>
      </c>
      <c r="W45" s="125" t="s">
        <v>61</v>
      </c>
      <c r="X45" s="125" t="s">
        <v>61</v>
      </c>
      <c r="Y45" s="129"/>
      <c r="Z45" s="125" t="s">
        <v>61</v>
      </c>
      <c r="AA45" s="125" t="s">
        <v>61</v>
      </c>
      <c r="AB45" s="125" t="s">
        <v>61</v>
      </c>
    </row>
    <row r="46" spans="1:33" ht="15" customHeight="1" thickBot="1" x14ac:dyDescent="0.3">
      <c r="A46" s="122" t="s">
        <v>245</v>
      </c>
      <c r="B46" s="131" t="s">
        <v>61</v>
      </c>
      <c r="C46" s="131" t="s">
        <v>61</v>
      </c>
      <c r="D46" s="131" t="s">
        <v>61</v>
      </c>
      <c r="E46" s="132"/>
      <c r="F46" s="131" t="s">
        <v>61</v>
      </c>
      <c r="G46" s="131" t="s">
        <v>61</v>
      </c>
      <c r="H46" s="131" t="s">
        <v>61</v>
      </c>
      <c r="I46" s="132"/>
      <c r="J46" s="131" t="s">
        <v>61</v>
      </c>
      <c r="K46" s="131" t="s">
        <v>61</v>
      </c>
      <c r="L46" s="131" t="s">
        <v>61</v>
      </c>
      <c r="M46" s="132"/>
      <c r="N46" s="131" t="s">
        <v>61</v>
      </c>
      <c r="O46" s="131" t="s">
        <v>61</v>
      </c>
      <c r="P46" s="131" t="s">
        <v>61</v>
      </c>
      <c r="Q46" s="132"/>
      <c r="R46" s="131" t="s">
        <v>61</v>
      </c>
      <c r="S46" s="131" t="s">
        <v>61</v>
      </c>
      <c r="T46" s="131" t="s">
        <v>61</v>
      </c>
      <c r="U46" s="132"/>
      <c r="V46" s="131" t="s">
        <v>61</v>
      </c>
      <c r="W46" s="131" t="s">
        <v>61</v>
      </c>
      <c r="X46" s="131" t="s">
        <v>61</v>
      </c>
      <c r="Y46" s="132"/>
      <c r="Z46" s="131" t="s">
        <v>61</v>
      </c>
      <c r="AA46" s="131" t="s">
        <v>61</v>
      </c>
      <c r="AB46" s="131" t="s">
        <v>61</v>
      </c>
    </row>
    <row r="47" spans="1:33" ht="15" customHeight="1" x14ac:dyDescent="0.25">
      <c r="A47" s="388" t="s">
        <v>238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</row>
    <row r="48" spans="1:33" ht="15" customHeight="1" x14ac:dyDescent="0.25">
      <c r="A48" s="389" t="s">
        <v>224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</row>
    <row r="51" spans="1:33" s="123" customFormat="1" ht="15" customHeight="1" x14ac:dyDescent="0.2">
      <c r="A51" s="390" t="s">
        <v>281</v>
      </c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170"/>
      <c r="AD51" s="29"/>
      <c r="AE51" s="372" t="s">
        <v>317</v>
      </c>
      <c r="AF51" s="372"/>
      <c r="AG51" s="107"/>
    </row>
    <row r="52" spans="1:33" s="123" customFormat="1" ht="15" customHeight="1" x14ac:dyDescent="0.2">
      <c r="A52" s="384" t="s">
        <v>313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170"/>
      <c r="AD52" s="30"/>
      <c r="AE52" s="372"/>
      <c r="AF52" s="372"/>
      <c r="AG52" s="107"/>
    </row>
    <row r="53" spans="1:33" s="123" customFormat="1" ht="15" customHeight="1" x14ac:dyDescent="0.25">
      <c r="A53" s="390" t="s">
        <v>236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107"/>
      <c r="AD53" s="107"/>
      <c r="AE53" s="107"/>
      <c r="AF53" s="107"/>
      <c r="AG53" s="107"/>
    </row>
    <row r="54" spans="1:33" s="123" customFormat="1" ht="15" customHeight="1" x14ac:dyDescent="0.25">
      <c r="A54" s="384" t="s">
        <v>237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107"/>
      <c r="AD54" s="107"/>
      <c r="AE54" s="107"/>
      <c r="AF54" s="107"/>
      <c r="AG54" s="107"/>
    </row>
    <row r="55" spans="1:33" s="162" customFormat="1" ht="15" customHeight="1" x14ac:dyDescent="0.2">
      <c r="A55" s="384" t="s">
        <v>481</v>
      </c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170"/>
      <c r="AD55" s="170"/>
      <c r="AE55" s="170"/>
      <c r="AF55" s="170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70"/>
      <c r="AF56" s="170"/>
      <c r="AG56" s="170"/>
    </row>
    <row r="57" spans="1:33" ht="15" customHeight="1" x14ac:dyDescent="0.25">
      <c r="A57" s="386" t="s">
        <v>418</v>
      </c>
      <c r="B57" s="385" t="s">
        <v>19</v>
      </c>
      <c r="C57" s="385"/>
      <c r="D57" s="385"/>
      <c r="E57" s="108"/>
      <c r="F57" s="385" t="s">
        <v>116</v>
      </c>
      <c r="G57" s="385"/>
      <c r="H57" s="385"/>
      <c r="I57" s="108"/>
      <c r="J57" s="385" t="s">
        <v>117</v>
      </c>
      <c r="K57" s="385"/>
      <c r="L57" s="385"/>
      <c r="M57" s="108"/>
      <c r="N57" s="385" t="s">
        <v>118</v>
      </c>
      <c r="O57" s="385"/>
      <c r="P57" s="385"/>
      <c r="Q57" s="108"/>
      <c r="R57" s="385" t="s">
        <v>119</v>
      </c>
      <c r="S57" s="385"/>
      <c r="T57" s="385"/>
      <c r="U57" s="108"/>
      <c r="V57" s="385" t="s">
        <v>120</v>
      </c>
      <c r="W57" s="385"/>
      <c r="X57" s="385"/>
      <c r="Y57" s="108"/>
      <c r="Z57" s="385" t="s">
        <v>121</v>
      </c>
      <c r="AA57" s="385"/>
      <c r="AB57" s="385"/>
    </row>
    <row r="58" spans="1:33" ht="15" customHeight="1" thickBot="1" x14ac:dyDescent="0.3">
      <c r="A58" s="387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83" t="s">
        <v>421</v>
      </c>
      <c r="B60" s="383" t="s">
        <v>76</v>
      </c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76">+B68+B74</f>
        <v>16723</v>
      </c>
      <c r="C62" s="151">
        <f t="shared" si="76"/>
        <v>9966</v>
      </c>
      <c r="D62" s="151">
        <f t="shared" si="76"/>
        <v>6757</v>
      </c>
      <c r="E62" s="151"/>
      <c r="F62" s="151">
        <f t="shared" ref="F62:H64" si="77">+F68+F74</f>
        <v>5112</v>
      </c>
      <c r="G62" s="151">
        <f t="shared" si="77"/>
        <v>2831</v>
      </c>
      <c r="H62" s="151">
        <f t="shared" si="77"/>
        <v>2281</v>
      </c>
      <c r="I62" s="151"/>
      <c r="J62" s="151">
        <f t="shared" ref="J62:L64" si="78">+J68+J74</f>
        <v>4060</v>
      </c>
      <c r="K62" s="151">
        <f t="shared" si="78"/>
        <v>2408</v>
      </c>
      <c r="L62" s="151">
        <f t="shared" si="78"/>
        <v>1652</v>
      </c>
      <c r="M62" s="151"/>
      <c r="N62" s="151">
        <f t="shared" ref="N62:P64" si="79">+N68+N74</f>
        <v>2297</v>
      </c>
      <c r="O62" s="151">
        <f t="shared" si="79"/>
        <v>1391</v>
      </c>
      <c r="P62" s="151">
        <f t="shared" si="79"/>
        <v>906</v>
      </c>
      <c r="Q62" s="151"/>
      <c r="R62" s="151">
        <f t="shared" ref="R62:T64" si="80">+R68+R74</f>
        <v>3411</v>
      </c>
      <c r="S62" s="151">
        <f t="shared" si="80"/>
        <v>2141</v>
      </c>
      <c r="T62" s="151">
        <f t="shared" si="80"/>
        <v>1270</v>
      </c>
      <c r="U62" s="151"/>
      <c r="V62" s="151">
        <f t="shared" ref="V62:X64" si="81">+V68+V74</f>
        <v>1742</v>
      </c>
      <c r="W62" s="151">
        <f t="shared" si="81"/>
        <v>1126</v>
      </c>
      <c r="X62" s="151">
        <f t="shared" si="81"/>
        <v>616</v>
      </c>
      <c r="Y62" s="151"/>
      <c r="Z62" s="151">
        <f t="shared" ref="Z62:AB64" si="82">+Z68+Z74</f>
        <v>101</v>
      </c>
      <c r="AA62" s="151">
        <f t="shared" si="82"/>
        <v>69</v>
      </c>
      <c r="AB62" s="151">
        <f t="shared" si="82"/>
        <v>32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76"/>
        <v>16456</v>
      </c>
      <c r="C63" s="114">
        <f t="shared" si="76"/>
        <v>9775</v>
      </c>
      <c r="D63" s="114">
        <f t="shared" si="76"/>
        <v>6681</v>
      </c>
      <c r="E63" s="114"/>
      <c r="F63" s="114">
        <f t="shared" si="77"/>
        <v>5068</v>
      </c>
      <c r="G63" s="114">
        <f t="shared" si="77"/>
        <v>2795</v>
      </c>
      <c r="H63" s="114">
        <f t="shared" si="77"/>
        <v>2273</v>
      </c>
      <c r="I63" s="114"/>
      <c r="J63" s="114">
        <f t="shared" si="78"/>
        <v>4027</v>
      </c>
      <c r="K63" s="114">
        <f t="shared" si="78"/>
        <v>2380</v>
      </c>
      <c r="L63" s="114">
        <f t="shared" si="78"/>
        <v>1647</v>
      </c>
      <c r="M63" s="114"/>
      <c r="N63" s="114">
        <f t="shared" si="79"/>
        <v>2292</v>
      </c>
      <c r="O63" s="114">
        <f t="shared" si="79"/>
        <v>1387</v>
      </c>
      <c r="P63" s="114">
        <f t="shared" si="79"/>
        <v>905</v>
      </c>
      <c r="Q63" s="114"/>
      <c r="R63" s="114">
        <f t="shared" si="80"/>
        <v>3291</v>
      </c>
      <c r="S63" s="114">
        <f t="shared" si="80"/>
        <v>2056</v>
      </c>
      <c r="T63" s="114">
        <f t="shared" si="80"/>
        <v>1235</v>
      </c>
      <c r="U63" s="114"/>
      <c r="V63" s="114">
        <f t="shared" si="81"/>
        <v>1701</v>
      </c>
      <c r="W63" s="114">
        <f t="shared" si="81"/>
        <v>1100</v>
      </c>
      <c r="X63" s="114">
        <f t="shared" si="81"/>
        <v>601</v>
      </c>
      <c r="Y63" s="114"/>
      <c r="Z63" s="114">
        <f t="shared" si="82"/>
        <v>77</v>
      </c>
      <c r="AA63" s="114">
        <f t="shared" si="82"/>
        <v>57</v>
      </c>
      <c r="AB63" s="114">
        <f t="shared" si="82"/>
        <v>20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76"/>
        <v>17</v>
      </c>
      <c r="C64" s="114">
        <f t="shared" si="76"/>
        <v>10</v>
      </c>
      <c r="D64" s="114">
        <f t="shared" si="76"/>
        <v>7</v>
      </c>
      <c r="E64" s="114"/>
      <c r="F64" s="114">
        <f t="shared" si="77"/>
        <v>7</v>
      </c>
      <c r="G64" s="114">
        <f t="shared" si="77"/>
        <v>4</v>
      </c>
      <c r="H64" s="114">
        <f t="shared" si="77"/>
        <v>3</v>
      </c>
      <c r="I64" s="114"/>
      <c r="J64" s="114">
        <f t="shared" si="78"/>
        <v>6</v>
      </c>
      <c r="K64" s="114">
        <f t="shared" si="78"/>
        <v>3</v>
      </c>
      <c r="L64" s="114">
        <f t="shared" si="78"/>
        <v>3</v>
      </c>
      <c r="M64" s="114"/>
      <c r="N64" s="114">
        <f t="shared" si="79"/>
        <v>0</v>
      </c>
      <c r="O64" s="114">
        <f t="shared" si="79"/>
        <v>0</v>
      </c>
      <c r="P64" s="114">
        <f t="shared" si="79"/>
        <v>0</v>
      </c>
      <c r="Q64" s="114"/>
      <c r="R64" s="114">
        <f t="shared" si="80"/>
        <v>3</v>
      </c>
      <c r="S64" s="114">
        <f t="shared" si="80"/>
        <v>3</v>
      </c>
      <c r="T64" s="114">
        <f t="shared" si="80"/>
        <v>0</v>
      </c>
      <c r="U64" s="114"/>
      <c r="V64" s="114">
        <f t="shared" si="81"/>
        <v>1</v>
      </c>
      <c r="W64" s="114">
        <f t="shared" si="81"/>
        <v>0</v>
      </c>
      <c r="X64" s="114">
        <f t="shared" si="81"/>
        <v>1</v>
      </c>
      <c r="Y64" s="114"/>
      <c r="Z64" s="114">
        <f t="shared" si="82"/>
        <v>0</v>
      </c>
      <c r="AA64" s="114">
        <f t="shared" si="82"/>
        <v>0</v>
      </c>
      <c r="AB64" s="114">
        <f t="shared" si="82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250</v>
      </c>
      <c r="C65" s="114">
        <f>+C71</f>
        <v>181</v>
      </c>
      <c r="D65" s="114">
        <f>+D71</f>
        <v>69</v>
      </c>
      <c r="E65" s="114"/>
      <c r="F65" s="114">
        <f>+F71</f>
        <v>37</v>
      </c>
      <c r="G65" s="114">
        <f>+G71</f>
        <v>32</v>
      </c>
      <c r="H65" s="114">
        <f>+H71</f>
        <v>5</v>
      </c>
      <c r="I65" s="114"/>
      <c r="J65" s="114">
        <f>+J71</f>
        <v>27</v>
      </c>
      <c r="K65" s="114">
        <f>+K71</f>
        <v>25</v>
      </c>
      <c r="L65" s="114">
        <f>+L71</f>
        <v>2</v>
      </c>
      <c r="M65" s="114"/>
      <c r="N65" s="114">
        <f>+N71</f>
        <v>5</v>
      </c>
      <c r="O65" s="114">
        <f>+O71</f>
        <v>4</v>
      </c>
      <c r="P65" s="114">
        <f>+P71</f>
        <v>1</v>
      </c>
      <c r="Q65" s="114"/>
      <c r="R65" s="114">
        <f>+R71</f>
        <v>117</v>
      </c>
      <c r="S65" s="114">
        <f>+S71</f>
        <v>82</v>
      </c>
      <c r="T65" s="114">
        <f>+T71</f>
        <v>35</v>
      </c>
      <c r="U65" s="114"/>
      <c r="V65" s="114">
        <f>+V71</f>
        <v>40</v>
      </c>
      <c r="W65" s="114">
        <f>+W71</f>
        <v>26</v>
      </c>
      <c r="X65" s="114">
        <f>+X71</f>
        <v>14</v>
      </c>
      <c r="Y65" s="114"/>
      <c r="Z65" s="114">
        <f>+Z71</f>
        <v>24</v>
      </c>
      <c r="AA65" s="114">
        <f>+AA71</f>
        <v>12</v>
      </c>
      <c r="AB65" s="114">
        <f>+AB71</f>
        <v>12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0">
        <v>10815</v>
      </c>
      <c r="C68" s="260">
        <v>6344</v>
      </c>
      <c r="D68" s="260">
        <v>4471</v>
      </c>
      <c r="E68" s="260"/>
      <c r="F68" s="260">
        <v>3130</v>
      </c>
      <c r="G68" s="260">
        <v>1700</v>
      </c>
      <c r="H68" s="260">
        <v>1430</v>
      </c>
      <c r="I68" s="260"/>
      <c r="J68" s="260">
        <v>2399</v>
      </c>
      <c r="K68" s="260">
        <v>1405</v>
      </c>
      <c r="L68" s="260">
        <v>994</v>
      </c>
      <c r="M68" s="260"/>
      <c r="N68" s="260">
        <v>1450</v>
      </c>
      <c r="O68" s="260">
        <v>850</v>
      </c>
      <c r="P68" s="260">
        <v>600</v>
      </c>
      <c r="Q68" s="260"/>
      <c r="R68" s="260">
        <v>2455</v>
      </c>
      <c r="S68" s="260">
        <v>1508</v>
      </c>
      <c r="T68" s="260">
        <v>947</v>
      </c>
      <c r="U68" s="260"/>
      <c r="V68" s="260">
        <v>1300</v>
      </c>
      <c r="W68" s="260">
        <v>829</v>
      </c>
      <c r="X68" s="260">
        <v>471</v>
      </c>
      <c r="Y68" s="260"/>
      <c r="Z68" s="260">
        <v>81</v>
      </c>
      <c r="AA68" s="260">
        <v>52</v>
      </c>
      <c r="AB68" s="260">
        <v>29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1">
        <v>10548</v>
      </c>
      <c r="C69" s="261">
        <v>6153</v>
      </c>
      <c r="D69" s="261">
        <v>4395</v>
      </c>
      <c r="E69" s="261"/>
      <c r="F69" s="261">
        <v>3086</v>
      </c>
      <c r="G69" s="261">
        <v>1664</v>
      </c>
      <c r="H69" s="261">
        <v>1422</v>
      </c>
      <c r="I69" s="261"/>
      <c r="J69" s="261">
        <v>2366</v>
      </c>
      <c r="K69" s="261">
        <v>1377</v>
      </c>
      <c r="L69" s="261">
        <v>989</v>
      </c>
      <c r="M69" s="261"/>
      <c r="N69" s="261">
        <v>1445</v>
      </c>
      <c r="O69" s="261">
        <v>846</v>
      </c>
      <c r="P69" s="261">
        <v>599</v>
      </c>
      <c r="Q69" s="261"/>
      <c r="R69" s="261">
        <v>2335</v>
      </c>
      <c r="S69" s="261">
        <v>1423</v>
      </c>
      <c r="T69" s="261">
        <v>912</v>
      </c>
      <c r="U69" s="261"/>
      <c r="V69" s="261">
        <v>1259</v>
      </c>
      <c r="W69" s="261">
        <v>803</v>
      </c>
      <c r="X69" s="261">
        <v>456</v>
      </c>
      <c r="Y69" s="261"/>
      <c r="Z69" s="261">
        <v>57</v>
      </c>
      <c r="AA69" s="261">
        <v>40</v>
      </c>
      <c r="AB69" s="261">
        <v>17</v>
      </c>
    </row>
    <row r="70" spans="1:33" ht="15" customHeight="1" x14ac:dyDescent="0.2">
      <c r="A70" s="115" t="s">
        <v>74</v>
      </c>
      <c r="B70" s="261">
        <v>17</v>
      </c>
      <c r="C70" s="261">
        <v>10</v>
      </c>
      <c r="D70" s="261">
        <v>7</v>
      </c>
      <c r="E70" s="261"/>
      <c r="F70" s="261">
        <v>7</v>
      </c>
      <c r="G70" s="261">
        <v>4</v>
      </c>
      <c r="H70" s="261">
        <v>3</v>
      </c>
      <c r="I70" s="261"/>
      <c r="J70" s="261">
        <v>6</v>
      </c>
      <c r="K70" s="261">
        <v>3</v>
      </c>
      <c r="L70" s="261">
        <v>3</v>
      </c>
      <c r="M70" s="261"/>
      <c r="N70" s="261">
        <v>0</v>
      </c>
      <c r="O70" s="261">
        <v>0</v>
      </c>
      <c r="P70" s="261">
        <v>0</v>
      </c>
      <c r="Q70" s="261"/>
      <c r="R70" s="261">
        <v>3</v>
      </c>
      <c r="S70" s="261">
        <v>3</v>
      </c>
      <c r="T70" s="261">
        <v>0</v>
      </c>
      <c r="U70" s="261"/>
      <c r="V70" s="261">
        <v>1</v>
      </c>
      <c r="W70" s="261">
        <v>0</v>
      </c>
      <c r="X70" s="261">
        <v>1</v>
      </c>
      <c r="Y70" s="261"/>
      <c r="Z70" s="261">
        <v>0</v>
      </c>
      <c r="AA70" s="261">
        <v>0</v>
      </c>
      <c r="AB70" s="261">
        <v>0</v>
      </c>
    </row>
    <row r="71" spans="1:33" ht="15" customHeight="1" x14ac:dyDescent="0.2">
      <c r="A71" s="115" t="s">
        <v>245</v>
      </c>
      <c r="B71" s="261">
        <v>250</v>
      </c>
      <c r="C71" s="261">
        <v>181</v>
      </c>
      <c r="D71" s="261">
        <v>69</v>
      </c>
      <c r="E71" s="261"/>
      <c r="F71" s="261">
        <v>37</v>
      </c>
      <c r="G71" s="261">
        <v>32</v>
      </c>
      <c r="H71" s="261">
        <v>5</v>
      </c>
      <c r="I71" s="261"/>
      <c r="J71" s="261">
        <v>27</v>
      </c>
      <c r="K71" s="261">
        <v>25</v>
      </c>
      <c r="L71" s="261">
        <v>2</v>
      </c>
      <c r="M71" s="261"/>
      <c r="N71" s="261">
        <v>5</v>
      </c>
      <c r="O71" s="261">
        <v>4</v>
      </c>
      <c r="P71" s="261">
        <v>1</v>
      </c>
      <c r="Q71" s="261"/>
      <c r="R71" s="261">
        <v>117</v>
      </c>
      <c r="S71" s="261">
        <v>82</v>
      </c>
      <c r="T71" s="261">
        <v>35</v>
      </c>
      <c r="U71" s="261"/>
      <c r="V71" s="261">
        <v>40</v>
      </c>
      <c r="W71" s="261">
        <v>26</v>
      </c>
      <c r="X71" s="261">
        <v>14</v>
      </c>
      <c r="Y71" s="261"/>
      <c r="Z71" s="261">
        <v>24</v>
      </c>
      <c r="AA71" s="261">
        <v>12</v>
      </c>
      <c r="AB71" s="261">
        <v>12</v>
      </c>
    </row>
    <row r="72" spans="1:33" ht="15" customHeight="1" x14ac:dyDescent="0.2">
      <c r="A72" s="115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</row>
    <row r="73" spans="1:33" ht="15" customHeight="1" x14ac:dyDescent="0.2">
      <c r="A73" s="124" t="s">
        <v>420</v>
      </c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</row>
    <row r="74" spans="1:33" s="123" customFormat="1" ht="15" customHeight="1" x14ac:dyDescent="0.2">
      <c r="A74" s="136" t="s">
        <v>19</v>
      </c>
      <c r="B74" s="260">
        <v>5908</v>
      </c>
      <c r="C74" s="260">
        <v>3622</v>
      </c>
      <c r="D74" s="260">
        <v>2286</v>
      </c>
      <c r="E74" s="260"/>
      <c r="F74" s="260">
        <v>1982</v>
      </c>
      <c r="G74" s="260">
        <v>1131</v>
      </c>
      <c r="H74" s="260">
        <v>851</v>
      </c>
      <c r="I74" s="260"/>
      <c r="J74" s="260">
        <v>1661</v>
      </c>
      <c r="K74" s="260">
        <v>1003</v>
      </c>
      <c r="L74" s="260">
        <v>658</v>
      </c>
      <c r="M74" s="260"/>
      <c r="N74" s="260">
        <v>847</v>
      </c>
      <c r="O74" s="260">
        <v>541</v>
      </c>
      <c r="P74" s="260">
        <v>306</v>
      </c>
      <c r="Q74" s="260"/>
      <c r="R74" s="260">
        <v>956</v>
      </c>
      <c r="S74" s="260">
        <v>633</v>
      </c>
      <c r="T74" s="260">
        <v>323</v>
      </c>
      <c r="U74" s="260"/>
      <c r="V74" s="260">
        <v>442</v>
      </c>
      <c r="W74" s="260">
        <v>297</v>
      </c>
      <c r="X74" s="260">
        <v>145</v>
      </c>
      <c r="Y74" s="260"/>
      <c r="Z74" s="260">
        <v>20</v>
      </c>
      <c r="AA74" s="260">
        <v>17</v>
      </c>
      <c r="AB74" s="260">
        <v>3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1">
        <v>5908</v>
      </c>
      <c r="C75" s="261">
        <v>3622</v>
      </c>
      <c r="D75" s="261">
        <v>2286</v>
      </c>
      <c r="E75" s="261"/>
      <c r="F75" s="261">
        <v>1982</v>
      </c>
      <c r="G75" s="261">
        <v>1131</v>
      </c>
      <c r="H75" s="261">
        <v>851</v>
      </c>
      <c r="I75" s="261"/>
      <c r="J75" s="261">
        <v>1661</v>
      </c>
      <c r="K75" s="261">
        <v>1003</v>
      </c>
      <c r="L75" s="261">
        <v>658</v>
      </c>
      <c r="M75" s="261"/>
      <c r="N75" s="261">
        <v>847</v>
      </c>
      <c r="O75" s="261">
        <v>541</v>
      </c>
      <c r="P75" s="261">
        <v>306</v>
      </c>
      <c r="Q75" s="261"/>
      <c r="R75" s="261">
        <v>956</v>
      </c>
      <c r="S75" s="261">
        <v>633</v>
      </c>
      <c r="T75" s="261">
        <v>323</v>
      </c>
      <c r="U75" s="261"/>
      <c r="V75" s="261">
        <v>442</v>
      </c>
      <c r="W75" s="261">
        <v>297</v>
      </c>
      <c r="X75" s="261">
        <v>145</v>
      </c>
      <c r="Y75" s="261"/>
      <c r="Z75" s="261">
        <v>20</v>
      </c>
      <c r="AA75" s="261">
        <v>17</v>
      </c>
      <c r="AB75" s="261">
        <v>3</v>
      </c>
    </row>
    <row r="76" spans="1:33" ht="15" customHeight="1" x14ac:dyDescent="0.25">
      <c r="A76" s="115" t="s">
        <v>74</v>
      </c>
      <c r="B76" s="242">
        <v>0</v>
      </c>
      <c r="C76" s="242">
        <v>0</v>
      </c>
      <c r="D76" s="242">
        <v>0</v>
      </c>
      <c r="E76" s="242"/>
      <c r="F76" s="242">
        <v>0</v>
      </c>
      <c r="G76" s="242">
        <v>0</v>
      </c>
      <c r="H76" s="242">
        <v>0</v>
      </c>
      <c r="I76" s="242"/>
      <c r="J76" s="242">
        <v>0</v>
      </c>
      <c r="K76" s="242">
        <v>0</v>
      </c>
      <c r="L76" s="242">
        <v>0</v>
      </c>
      <c r="M76" s="242"/>
      <c r="N76" s="242">
        <v>0</v>
      </c>
      <c r="O76" s="242">
        <v>0</v>
      </c>
      <c r="P76" s="242">
        <v>0</v>
      </c>
      <c r="Q76" s="242"/>
      <c r="R76" s="242">
        <v>0</v>
      </c>
      <c r="S76" s="242">
        <v>0</v>
      </c>
      <c r="T76" s="242">
        <v>0</v>
      </c>
      <c r="U76" s="242"/>
      <c r="V76" s="242">
        <v>0</v>
      </c>
      <c r="W76" s="242">
        <v>0</v>
      </c>
      <c r="X76" s="242">
        <v>0</v>
      </c>
      <c r="Y76" s="242"/>
      <c r="Z76" s="242">
        <v>0</v>
      </c>
      <c r="AA76" s="242">
        <v>0</v>
      </c>
      <c r="AB76" s="242">
        <v>0</v>
      </c>
    </row>
    <row r="77" spans="1:33" ht="15" customHeight="1" x14ac:dyDescent="0.25">
      <c r="A77" s="115" t="s">
        <v>245</v>
      </c>
      <c r="B77" s="242">
        <v>0</v>
      </c>
      <c r="C77" s="242">
        <v>0</v>
      </c>
      <c r="D77" s="242">
        <v>0</v>
      </c>
      <c r="E77" s="242"/>
      <c r="F77" s="242">
        <v>0</v>
      </c>
      <c r="G77" s="242">
        <v>0</v>
      </c>
      <c r="H77" s="242">
        <v>0</v>
      </c>
      <c r="I77" s="242"/>
      <c r="J77" s="242">
        <v>0</v>
      </c>
      <c r="K77" s="242">
        <v>0</v>
      </c>
      <c r="L77" s="242">
        <v>0</v>
      </c>
      <c r="M77" s="242"/>
      <c r="N77" s="242">
        <v>0</v>
      </c>
      <c r="O77" s="242">
        <v>0</v>
      </c>
      <c r="P77" s="242">
        <v>0</v>
      </c>
      <c r="Q77" s="242"/>
      <c r="R77" s="242">
        <v>0</v>
      </c>
      <c r="S77" s="242">
        <v>0</v>
      </c>
      <c r="T77" s="242">
        <v>0</v>
      </c>
      <c r="U77" s="242"/>
      <c r="V77" s="242">
        <v>0</v>
      </c>
      <c r="W77" s="242">
        <v>0</v>
      </c>
      <c r="X77" s="242">
        <v>0</v>
      </c>
      <c r="Y77" s="242"/>
      <c r="Z77" s="242">
        <v>0</v>
      </c>
      <c r="AA77" s="242">
        <v>0</v>
      </c>
      <c r="AB77" s="242"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83" t="s">
        <v>422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16.706961317135548</v>
      </c>
      <c r="C81" s="173">
        <f t="shared" ref="C81:D81" si="83">+C62/(C62+C12)*100</f>
        <v>19.919649817113388</v>
      </c>
      <c r="D81" s="173">
        <f t="shared" si="83"/>
        <v>13.496454609008291</v>
      </c>
      <c r="E81" s="173"/>
      <c r="F81" s="173">
        <f>+F62/(F62+F12)*100</f>
        <v>26.768602398282454</v>
      </c>
      <c r="G81" s="173">
        <f t="shared" ref="G81:H81" si="84">+G62/(G62+G12)*100</f>
        <v>28.671257848896094</v>
      </c>
      <c r="H81" s="173">
        <f t="shared" si="84"/>
        <v>24.731649138024501</v>
      </c>
      <c r="I81" s="173"/>
      <c r="J81" s="173">
        <f>+J62/(J62+J12)*100</f>
        <v>23.738525404899725</v>
      </c>
      <c r="K81" s="173">
        <f t="shared" ref="K81:L81" si="85">+K62/(K62+K12)*100</f>
        <v>27.501142074006395</v>
      </c>
      <c r="L81" s="173">
        <f t="shared" si="85"/>
        <v>19.791541871331017</v>
      </c>
      <c r="M81" s="173"/>
      <c r="N81" s="173">
        <f>+N62/(N62+N12)*100</f>
        <v>14.102406679764243</v>
      </c>
      <c r="O81" s="173">
        <f t="shared" ref="O81:P81" si="86">+O62/(O62+O12)*100</f>
        <v>17.017372155615366</v>
      </c>
      <c r="P81" s="173">
        <f t="shared" si="86"/>
        <v>11.165886122750802</v>
      </c>
      <c r="Q81" s="173"/>
      <c r="R81" s="173">
        <f>+R62/(R62+R12)*100</f>
        <v>17.97344293392349</v>
      </c>
      <c r="S81" s="173">
        <f t="shared" ref="S81:T81" si="87">+S62/(S62+S12)*100</f>
        <v>22.740308019118427</v>
      </c>
      <c r="T81" s="173">
        <f t="shared" si="87"/>
        <v>13.280351354177558</v>
      </c>
      <c r="U81" s="173"/>
      <c r="V81" s="173">
        <f>+V62/(V62+V12)*100</f>
        <v>11.685001341561579</v>
      </c>
      <c r="W81" s="173">
        <f t="shared" ref="W81:X81" si="88">+W62/(W62+W12)*100</f>
        <v>15.612867443150305</v>
      </c>
      <c r="X81" s="173">
        <f t="shared" si="88"/>
        <v>8.004158004158004</v>
      </c>
      <c r="Y81" s="173"/>
      <c r="Z81" s="173">
        <f>+Z62/(Z62+Z12)*100</f>
        <v>0.7360443084098528</v>
      </c>
      <c r="AA81" s="173">
        <f t="shared" ref="AA81:AB81" si="89">+AA62/(AA62+AA12)*100</f>
        <v>1.0454545454545454</v>
      </c>
      <c r="AB81" s="173">
        <f t="shared" si="89"/>
        <v>0.44931199101376018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16.987364770005779</v>
      </c>
      <c r="C82" s="125">
        <f t="shared" ref="C82:D82" si="90">+C63/(C63+C13)*100</f>
        <v>20.334928229665074</v>
      </c>
      <c r="D82" s="125">
        <f t="shared" si="90"/>
        <v>13.690012704397361</v>
      </c>
      <c r="E82" s="125"/>
      <c r="F82" s="125">
        <f>+F63/(F63+F13)*100</f>
        <v>27.190299908793392</v>
      </c>
      <c r="G82" s="125">
        <f t="shared" ref="G82:H82" si="91">+G63/(G63+G13)*100</f>
        <v>29.199749268700376</v>
      </c>
      <c r="H82" s="125">
        <f t="shared" si="91"/>
        <v>25.068931289290834</v>
      </c>
      <c r="I82" s="125"/>
      <c r="J82" s="125">
        <f>+J63/(J63+J13)*100</f>
        <v>24.213817569598941</v>
      </c>
      <c r="K82" s="125">
        <f t="shared" ref="K82:L82" si="92">+K63/(K63+K13)*100</f>
        <v>28.235852414284018</v>
      </c>
      <c r="L82" s="125">
        <f t="shared" si="92"/>
        <v>20.080468178493049</v>
      </c>
      <c r="M82" s="125"/>
      <c r="N82" s="125">
        <f>+N63/(N63+N13)*100</f>
        <v>14.457831325301203</v>
      </c>
      <c r="O82" s="125">
        <f t="shared" ref="O82:P82" si="93">+O63/(O63+O13)*100</f>
        <v>17.512626262626263</v>
      </c>
      <c r="P82" s="125">
        <f t="shared" si="93"/>
        <v>11.408042354720786</v>
      </c>
      <c r="Q82" s="125"/>
      <c r="R82" s="125">
        <f>+R63/(R63+R13)*100</f>
        <v>18.024975353269799</v>
      </c>
      <c r="S82" s="125">
        <f t="shared" ref="S82:T82" si="94">+S63/(S63+S13)*100</f>
        <v>22.913183996433744</v>
      </c>
      <c r="T82" s="125">
        <f t="shared" si="94"/>
        <v>13.301023155627355</v>
      </c>
      <c r="U82" s="125"/>
      <c r="V82" s="125">
        <f>+V63/(V63+V13)*100</f>
        <v>11.886792452830189</v>
      </c>
      <c r="W82" s="125">
        <f t="shared" ref="W82:X82" si="95">+W63/(W63+W13)*100</f>
        <v>15.997673065735892</v>
      </c>
      <c r="X82" s="125">
        <f t="shared" si="95"/>
        <v>8.0844767285445247</v>
      </c>
      <c r="Y82" s="125"/>
      <c r="Z82" s="125">
        <f>+Z63/(Z63+Z13)*100</f>
        <v>0.58417419012214555</v>
      </c>
      <c r="AA82" s="125">
        <f t="shared" ref="AA82:AB82" si="96">+AA63/(AA63+AA13)*100</f>
        <v>0.90476190476190477</v>
      </c>
      <c r="AB82" s="125">
        <f t="shared" si="96"/>
        <v>0.29065542799011773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 t="shared" ref="B83:D84" si="97">+B64/(B64+B14)*100</f>
        <v>2.1683673469387754</v>
      </c>
      <c r="C83" s="125">
        <f t="shared" si="97"/>
        <v>2.2727272727272729</v>
      </c>
      <c r="D83" s="125">
        <f t="shared" si="97"/>
        <v>2.0348837209302326</v>
      </c>
      <c r="E83" s="125"/>
      <c r="F83" s="125">
        <f t="shared" ref="F83:H83" si="98">+F64/(F64+F14)*100</f>
        <v>5.0724637681159424</v>
      </c>
      <c r="G83" s="125">
        <f t="shared" si="98"/>
        <v>5.7142857142857144</v>
      </c>
      <c r="H83" s="125">
        <f t="shared" si="98"/>
        <v>4.4117647058823533</v>
      </c>
      <c r="I83" s="125"/>
      <c r="J83" s="125">
        <f t="shared" ref="J83:L83" si="99">+J64/(J64+J14)*100</f>
        <v>4.2857142857142856</v>
      </c>
      <c r="K83" s="125">
        <f t="shared" si="99"/>
        <v>3.6144578313253009</v>
      </c>
      <c r="L83" s="125">
        <f t="shared" si="99"/>
        <v>5.2631578947368416</v>
      </c>
      <c r="M83" s="125"/>
      <c r="N83" s="125">
        <f t="shared" ref="N83:P83" si="100">+N64/(N64+N14)*100</f>
        <v>0</v>
      </c>
      <c r="O83" s="125">
        <f t="shared" si="100"/>
        <v>0</v>
      </c>
      <c r="P83" s="125">
        <f t="shared" si="100"/>
        <v>0</v>
      </c>
      <c r="Q83" s="125"/>
      <c r="R83" s="125">
        <f t="shared" ref="R83:T83" si="101">+R64/(R64+R14)*100</f>
        <v>2.3076923076923079</v>
      </c>
      <c r="S83" s="125">
        <f t="shared" si="101"/>
        <v>3.9473684210526314</v>
      </c>
      <c r="T83" s="125">
        <f t="shared" si="101"/>
        <v>0</v>
      </c>
      <c r="U83" s="125"/>
      <c r="V83" s="125">
        <f t="shared" ref="V83:X83" si="102">+V64/(V64+V14)*100</f>
        <v>0.74626865671641784</v>
      </c>
      <c r="W83" s="125">
        <f t="shared" si="102"/>
        <v>0</v>
      </c>
      <c r="X83" s="125">
        <f t="shared" si="102"/>
        <v>1.8867924528301887</v>
      </c>
      <c r="Y83" s="125"/>
      <c r="Z83" s="125">
        <f t="shared" ref="Z83:AB83" si="103">+Z64/(Z64+Z14)*100</f>
        <v>0</v>
      </c>
      <c r="AA83" s="125">
        <f t="shared" si="103"/>
        <v>0</v>
      </c>
      <c r="AB83" s="125">
        <f t="shared" si="103"/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>
        <f t="shared" si="97"/>
        <v>10.245901639344263</v>
      </c>
      <c r="C84" s="125">
        <f t="shared" si="97"/>
        <v>11.900065746219592</v>
      </c>
      <c r="D84" s="125">
        <f t="shared" si="97"/>
        <v>7.5081610446137104</v>
      </c>
      <c r="E84" s="125"/>
      <c r="F84" s="125">
        <f t="shared" ref="F84:H84" si="104">+F65/(F65+F15)*100</f>
        <v>11.5625</v>
      </c>
      <c r="G84" s="125">
        <f t="shared" si="104"/>
        <v>13.793103448275861</v>
      </c>
      <c r="H84" s="125">
        <f t="shared" si="104"/>
        <v>5.6818181818181817</v>
      </c>
      <c r="I84" s="125"/>
      <c r="J84" s="125">
        <f t="shared" ref="J84:L84" si="105">+J65/(J65+J15)*100</f>
        <v>8.1325301204819276</v>
      </c>
      <c r="K84" s="125">
        <f t="shared" si="105"/>
        <v>10.245901639344263</v>
      </c>
      <c r="L84" s="125">
        <f t="shared" si="105"/>
        <v>2.2727272727272729</v>
      </c>
      <c r="M84" s="125"/>
      <c r="N84" s="125">
        <f t="shared" ref="N84:P84" si="106">+N65/(N65+N15)*100</f>
        <v>1.7123287671232876</v>
      </c>
      <c r="O84" s="125">
        <f t="shared" si="106"/>
        <v>2.2099447513812152</v>
      </c>
      <c r="P84" s="125">
        <f t="shared" si="106"/>
        <v>0.90090090090090091</v>
      </c>
      <c r="Q84" s="125"/>
      <c r="R84" s="125">
        <f t="shared" ref="R84:T84" si="107">+R65/(R65+R15)*100</f>
        <v>19.830508474576273</v>
      </c>
      <c r="S84" s="125">
        <f t="shared" si="107"/>
        <v>22.404371584699454</v>
      </c>
      <c r="T84" s="125">
        <f t="shared" si="107"/>
        <v>15.625</v>
      </c>
      <c r="U84" s="125"/>
      <c r="V84" s="125">
        <f t="shared" ref="V84:X84" si="108">+V65/(V65+V15)*100</f>
        <v>8.6206896551724146</v>
      </c>
      <c r="W84" s="125">
        <f t="shared" si="108"/>
        <v>10.196078431372548</v>
      </c>
      <c r="X84" s="125">
        <f t="shared" si="108"/>
        <v>6.6985645933014357</v>
      </c>
      <c r="Y84" s="125"/>
      <c r="Z84" s="125">
        <f t="shared" ref="Z84:AB84" si="109">+Z65/(Z65+Z15)*100</f>
        <v>5.4298642533936654</v>
      </c>
      <c r="AA84" s="125">
        <f t="shared" si="109"/>
        <v>4.9382716049382713</v>
      </c>
      <c r="AB84" s="125">
        <f t="shared" si="109"/>
        <v>6.0301507537688437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16.073180156347529</v>
      </c>
      <c r="C87" s="173">
        <f t="shared" ref="C87:D87" si="110">+C68/(C68+C18)*100</f>
        <v>19.091757200036113</v>
      </c>
      <c r="D87" s="173">
        <f t="shared" si="110"/>
        <v>13.127991308688374</v>
      </c>
      <c r="E87" s="173"/>
      <c r="F87" s="173">
        <f>+F68/(F68+F18)*100</f>
        <v>26.552426196131655</v>
      </c>
      <c r="G87" s="173">
        <f t="shared" ref="G87:H87" si="111">+G68/(G68+G18)*100</f>
        <v>28.02043843744849</v>
      </c>
      <c r="H87" s="173">
        <f t="shared" si="111"/>
        <v>24.995630134591853</v>
      </c>
      <c r="I87" s="173"/>
      <c r="J87" s="173">
        <f>+J68/(J68+J18)*100</f>
        <v>22.500468955167886</v>
      </c>
      <c r="K87" s="173">
        <f t="shared" ref="K87:L87" si="112">+K68/(K68+K18)*100</f>
        <v>25.634008392629081</v>
      </c>
      <c r="L87" s="173">
        <f t="shared" si="112"/>
        <v>19.185485427523645</v>
      </c>
      <c r="M87" s="173"/>
      <c r="N87" s="173">
        <f>+N68/(N68+N18)*100</f>
        <v>13.983990741633717</v>
      </c>
      <c r="O87" s="173">
        <f t="shared" ref="O87:P87" si="113">+O68/(O68+O18)*100</f>
        <v>16.6015625</v>
      </c>
      <c r="P87" s="173">
        <f t="shared" si="113"/>
        <v>11.430748714040769</v>
      </c>
      <c r="Q87" s="173"/>
      <c r="R87" s="173">
        <f>+R68/(R68+R18)*100</f>
        <v>18.200014826895988</v>
      </c>
      <c r="S87" s="173">
        <f t="shared" ref="S87:T87" si="114">+S68/(S68+S18)*100</f>
        <v>22.741667923390139</v>
      </c>
      <c r="T87" s="173">
        <f t="shared" si="114"/>
        <v>13.808690580344123</v>
      </c>
      <c r="U87" s="173"/>
      <c r="V87" s="173">
        <f>+V68/(V68+V18)*100</f>
        <v>11.871062003470003</v>
      </c>
      <c r="W87" s="173">
        <f t="shared" ref="W87:X87" si="115">+W68/(W68+W18)*100</f>
        <v>15.942307692307692</v>
      </c>
      <c r="X87" s="173">
        <f t="shared" si="115"/>
        <v>8.1898800208659353</v>
      </c>
      <c r="Y87" s="173"/>
      <c r="Z87" s="173">
        <f>+Z68/(Z68+Z18)*100</f>
        <v>0.80781888899970089</v>
      </c>
      <c r="AA87" s="173">
        <f t="shared" ref="AA87:AB87" si="116">+AA68/(AA68+AA18)*100</f>
        <v>1.0993657505285412</v>
      </c>
      <c r="AB87" s="173">
        <f t="shared" si="116"/>
        <v>0.54747970549367564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16.465299241359933</v>
      </c>
      <c r="C88" s="125">
        <f t="shared" ref="C88:D88" si="117">+C69/(C69+C19)*100</f>
        <v>19.678265319176155</v>
      </c>
      <c r="D88" s="125">
        <f t="shared" si="117"/>
        <v>13.401841800329329</v>
      </c>
      <c r="E88" s="129"/>
      <c r="F88" s="125">
        <f>+F69/(F69+F19)*100</f>
        <v>27.237422771403352</v>
      </c>
      <c r="G88" s="125">
        <f t="shared" ref="G88:H88" si="118">+G69/(G69+G19)*100</f>
        <v>28.863833477883784</v>
      </c>
      <c r="H88" s="125">
        <f t="shared" si="118"/>
        <v>25.552560646900268</v>
      </c>
      <c r="I88" s="129"/>
      <c r="J88" s="125">
        <f>+J69/(J69+J19)*100</f>
        <v>23.21884200196271</v>
      </c>
      <c r="K88" s="125">
        <f t="shared" ref="K88:L88" si="119">+K69/(K69+K19)*100</f>
        <v>26.717112922002329</v>
      </c>
      <c r="L88" s="125">
        <f t="shared" si="119"/>
        <v>19.638602065131057</v>
      </c>
      <c r="M88" s="129"/>
      <c r="N88" s="125">
        <f>+N69/(N69+N19)*100</f>
        <v>14.546003623917859</v>
      </c>
      <c r="O88" s="125">
        <f t="shared" ref="O88:P88" si="120">+O69/(O69+O19)*100</f>
        <v>17.385943279901355</v>
      </c>
      <c r="P88" s="125">
        <f t="shared" si="120"/>
        <v>11.819258089976321</v>
      </c>
      <c r="Q88" s="129"/>
      <c r="R88" s="125">
        <f>+R69/(R69+R19)*100</f>
        <v>18.286475056778134</v>
      </c>
      <c r="S88" s="125">
        <f t="shared" ref="S88:T88" si="121">+S69/(S69+S19)*100</f>
        <v>22.99240588140249</v>
      </c>
      <c r="T88" s="125">
        <f t="shared" si="121"/>
        <v>13.86018237082067</v>
      </c>
      <c r="U88" s="129"/>
      <c r="V88" s="125">
        <f>+V69/(V69+V19)*100</f>
        <v>12.16072635950932</v>
      </c>
      <c r="W88" s="125">
        <f t="shared" ref="W88:X88" si="122">+W69/(W69+W19)*100</f>
        <v>16.509046052631579</v>
      </c>
      <c r="X88" s="125">
        <f t="shared" si="122"/>
        <v>8.3075241391874659</v>
      </c>
      <c r="Y88" s="129"/>
      <c r="Z88" s="125">
        <f>+Z69/(Z69+Z19)*100</f>
        <v>0.60088551549652125</v>
      </c>
      <c r="AA88" s="125">
        <f t="shared" ref="AA88:AB88" si="123">+AA69/(AA69+AA19)*100</f>
        <v>0.90293453724604955</v>
      </c>
      <c r="AB88" s="125">
        <f t="shared" si="123"/>
        <v>0.33623417721518989</v>
      </c>
    </row>
    <row r="89" spans="1:33" ht="15" customHeight="1" x14ac:dyDescent="0.25">
      <c r="A89" s="107" t="s">
        <v>74</v>
      </c>
      <c r="B89" s="125">
        <f t="shared" ref="B89:D89" si="124">+B70/(B70+B20)*100</f>
        <v>2.1683673469387754</v>
      </c>
      <c r="C89" s="125">
        <f t="shared" si="124"/>
        <v>2.2727272727272729</v>
      </c>
      <c r="D89" s="125">
        <f t="shared" si="124"/>
        <v>2.0348837209302326</v>
      </c>
      <c r="E89" s="129"/>
      <c r="F89" s="125">
        <f t="shared" ref="F89:H89" si="125">+F70/(F70+F20)*100</f>
        <v>5.0724637681159424</v>
      </c>
      <c r="G89" s="125">
        <f t="shared" si="125"/>
        <v>5.7142857142857144</v>
      </c>
      <c r="H89" s="125">
        <f t="shared" si="125"/>
        <v>4.4117647058823533</v>
      </c>
      <c r="I89" s="129"/>
      <c r="J89" s="125">
        <f t="shared" ref="J89:L89" si="126">+J70/(J70+J20)*100</f>
        <v>4.2857142857142856</v>
      </c>
      <c r="K89" s="125">
        <f t="shared" si="126"/>
        <v>3.6144578313253009</v>
      </c>
      <c r="L89" s="125">
        <f t="shared" si="126"/>
        <v>5.2631578947368416</v>
      </c>
      <c r="M89" s="129"/>
      <c r="N89" s="125">
        <f t="shared" ref="N89:P89" si="127">+N70/(N70+N20)*100</f>
        <v>0</v>
      </c>
      <c r="O89" s="125">
        <f t="shared" si="127"/>
        <v>0</v>
      </c>
      <c r="P89" s="125">
        <f t="shared" si="127"/>
        <v>0</v>
      </c>
      <c r="Q89" s="129"/>
      <c r="R89" s="125">
        <f t="shared" ref="R89:T89" si="128">+R70/(R70+R20)*100</f>
        <v>2.3076923076923079</v>
      </c>
      <c r="S89" s="125">
        <f t="shared" si="128"/>
        <v>3.9473684210526314</v>
      </c>
      <c r="T89" s="125">
        <f t="shared" si="128"/>
        <v>0</v>
      </c>
      <c r="U89" s="129"/>
      <c r="V89" s="125">
        <f t="shared" ref="V89:X89" si="129">+V70/(V70+V20)*100</f>
        <v>0.74626865671641784</v>
      </c>
      <c r="W89" s="125">
        <f t="shared" si="129"/>
        <v>0</v>
      </c>
      <c r="X89" s="125">
        <f t="shared" si="129"/>
        <v>1.8867924528301887</v>
      </c>
      <c r="Y89" s="129"/>
      <c r="Z89" s="125">
        <f t="shared" ref="Z89:AB89" si="130">+Z70/(Z70+Z20)*100</f>
        <v>0</v>
      </c>
      <c r="AA89" s="125">
        <f t="shared" si="130"/>
        <v>0</v>
      </c>
      <c r="AB89" s="125">
        <f t="shared" si="130"/>
        <v>0</v>
      </c>
    </row>
    <row r="90" spans="1:33" ht="15" customHeight="1" x14ac:dyDescent="0.25">
      <c r="A90" s="107" t="s">
        <v>245</v>
      </c>
      <c r="B90" s="125">
        <f t="shared" ref="B90:D90" si="131">+B71/(B71+B21)*100</f>
        <v>10.245901639344263</v>
      </c>
      <c r="C90" s="125">
        <f t="shared" si="131"/>
        <v>11.900065746219592</v>
      </c>
      <c r="D90" s="125">
        <f t="shared" si="131"/>
        <v>7.5081610446137104</v>
      </c>
      <c r="E90" s="129"/>
      <c r="F90" s="125">
        <f t="shared" ref="F90:H90" si="132">+F71/(F71+F21)*100</f>
        <v>11.5625</v>
      </c>
      <c r="G90" s="125">
        <f t="shared" si="132"/>
        <v>13.793103448275861</v>
      </c>
      <c r="H90" s="125">
        <f t="shared" si="132"/>
        <v>5.6818181818181817</v>
      </c>
      <c r="I90" s="129"/>
      <c r="J90" s="125">
        <f t="shared" ref="J90:L90" si="133">+J71/(J71+J21)*100</f>
        <v>8.1325301204819276</v>
      </c>
      <c r="K90" s="125">
        <f t="shared" si="133"/>
        <v>10.245901639344263</v>
      </c>
      <c r="L90" s="125">
        <f t="shared" si="133"/>
        <v>2.2727272727272729</v>
      </c>
      <c r="M90" s="129"/>
      <c r="N90" s="125">
        <f t="shared" ref="N90:P90" si="134">+N71/(N71+N21)*100</f>
        <v>1.7123287671232876</v>
      </c>
      <c r="O90" s="125">
        <f t="shared" si="134"/>
        <v>2.2099447513812152</v>
      </c>
      <c r="P90" s="125">
        <f t="shared" si="134"/>
        <v>0.90090090090090091</v>
      </c>
      <c r="Q90" s="129"/>
      <c r="R90" s="125">
        <f t="shared" ref="R90:T90" si="135">+R71/(R71+R21)*100</f>
        <v>19.830508474576273</v>
      </c>
      <c r="S90" s="125">
        <f t="shared" si="135"/>
        <v>22.404371584699454</v>
      </c>
      <c r="T90" s="125">
        <f t="shared" si="135"/>
        <v>15.625</v>
      </c>
      <c r="U90" s="129"/>
      <c r="V90" s="125">
        <f t="shared" ref="V90:X90" si="136">+V71/(V71+V21)*100</f>
        <v>8.6206896551724146</v>
      </c>
      <c r="W90" s="125">
        <f t="shared" si="136"/>
        <v>10.196078431372548</v>
      </c>
      <c r="X90" s="125">
        <f t="shared" si="136"/>
        <v>6.6985645933014357</v>
      </c>
      <c r="Y90" s="129"/>
      <c r="Z90" s="125">
        <f t="shared" ref="Z90:AB90" si="137">+Z71/(Z71+Z21)*100</f>
        <v>5.4298642533936654</v>
      </c>
      <c r="AA90" s="125">
        <f t="shared" si="137"/>
        <v>4.9382716049382713</v>
      </c>
      <c r="AB90" s="125">
        <f t="shared" si="137"/>
        <v>6.0301507537688437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18.006705272782689</v>
      </c>
      <c r="C93" s="173">
        <f t="shared" ref="C93:D93" si="138">+C74/(C74+C24)*100</f>
        <v>21.556957505058921</v>
      </c>
      <c r="D93" s="173">
        <f t="shared" si="138"/>
        <v>14.280359820089956</v>
      </c>
      <c r="E93" s="173"/>
      <c r="F93" s="173">
        <f>+F74/(F74+F24)*100</f>
        <v>27.117252702148036</v>
      </c>
      <c r="G93" s="173">
        <f t="shared" ref="G93:H93" si="139">+G74/(G74+G24)*100</f>
        <v>29.70843183609141</v>
      </c>
      <c r="H93" s="173">
        <f t="shared" si="139"/>
        <v>24.300399771559107</v>
      </c>
      <c r="I93" s="173"/>
      <c r="J93" s="173">
        <f>+J74/(J74+J24)*100</f>
        <v>25.787921130259278</v>
      </c>
      <c r="K93" s="173">
        <f t="shared" ref="K93:L93" si="140">+K74/(K74+K24)*100</f>
        <v>30.625954198473281</v>
      </c>
      <c r="L93" s="173">
        <f t="shared" si="140"/>
        <v>20.78332280480101</v>
      </c>
      <c r="M93" s="173"/>
      <c r="N93" s="173">
        <f>+N74/(N74+N24)*100</f>
        <v>14.309849636762968</v>
      </c>
      <c r="O93" s="173">
        <f t="shared" ref="O93:P93" si="141">+O74/(O74+O24)*100</f>
        <v>17.714472822527831</v>
      </c>
      <c r="P93" s="173">
        <f t="shared" si="141"/>
        <v>10.68062827225131</v>
      </c>
      <c r="Q93" s="173"/>
      <c r="R93" s="173">
        <f>+R74/(R74+R24)*100</f>
        <v>17.416651484787756</v>
      </c>
      <c r="S93" s="173">
        <f t="shared" ref="S93:T93" si="142">+S74/(S74+S24)*100</f>
        <v>22.737068965517242</v>
      </c>
      <c r="T93" s="173">
        <f t="shared" si="142"/>
        <v>11.940850277264325</v>
      </c>
      <c r="U93" s="173"/>
      <c r="V93" s="173">
        <f>+V74/(V74+V24)*100</f>
        <v>11.170078342178417</v>
      </c>
      <c r="W93" s="173">
        <f t="shared" ref="W93:X93" si="143">+W74/(W74+W24)*100</f>
        <v>14.761431411530815</v>
      </c>
      <c r="X93" s="173">
        <f t="shared" si="143"/>
        <v>7.4550128534704374</v>
      </c>
      <c r="Y93" s="173"/>
      <c r="Z93" s="173">
        <f>+Z74/(Z74+Z24)*100</f>
        <v>0.54127198917456021</v>
      </c>
      <c r="AA93" s="173">
        <f t="shared" ref="AA93:AB93" si="144">+AA74/(AA74+AA24)*100</f>
        <v>0.90909090909090906</v>
      </c>
      <c r="AB93" s="173">
        <f t="shared" si="144"/>
        <v>0.16438356164383564</v>
      </c>
    </row>
    <row r="94" spans="1:33" ht="15" customHeight="1" x14ac:dyDescent="0.25">
      <c r="A94" s="107" t="s">
        <v>73</v>
      </c>
      <c r="B94" s="125">
        <f>+B75/(B75+B25)*100</f>
        <v>18.006705272782689</v>
      </c>
      <c r="C94" s="125">
        <f t="shared" ref="C94:D94" si="145">+C75/(C75+C25)*100</f>
        <v>21.556957505058921</v>
      </c>
      <c r="D94" s="125">
        <f t="shared" si="145"/>
        <v>14.280359820089956</v>
      </c>
      <c r="E94" s="129"/>
      <c r="F94" s="125">
        <f>+F75/(F75+F25)*100</f>
        <v>27.117252702148036</v>
      </c>
      <c r="G94" s="125">
        <f t="shared" ref="G94:H94" si="146">+G75/(G75+G25)*100</f>
        <v>29.70843183609141</v>
      </c>
      <c r="H94" s="125">
        <f t="shared" si="146"/>
        <v>24.300399771559107</v>
      </c>
      <c r="I94" s="129"/>
      <c r="J94" s="125">
        <f>+J75/(J75+J25)*100</f>
        <v>25.787921130259278</v>
      </c>
      <c r="K94" s="125">
        <f t="shared" ref="K94:L94" si="147">+K75/(K75+K25)*100</f>
        <v>30.625954198473281</v>
      </c>
      <c r="L94" s="125">
        <f t="shared" si="147"/>
        <v>20.78332280480101</v>
      </c>
      <c r="M94" s="129"/>
      <c r="N94" s="125">
        <f>+N75/(N75+N25)*100</f>
        <v>14.309849636762968</v>
      </c>
      <c r="O94" s="125">
        <f t="shared" ref="O94:P94" si="148">+O75/(O75+O25)*100</f>
        <v>17.714472822527831</v>
      </c>
      <c r="P94" s="125">
        <f t="shared" si="148"/>
        <v>10.68062827225131</v>
      </c>
      <c r="Q94" s="129"/>
      <c r="R94" s="125">
        <f>+R75/(R75+R25)*100</f>
        <v>17.416651484787756</v>
      </c>
      <c r="S94" s="125">
        <f t="shared" ref="S94:T94" si="149">+S75/(S75+S25)*100</f>
        <v>22.737068965517242</v>
      </c>
      <c r="T94" s="125">
        <f t="shared" si="149"/>
        <v>11.940850277264325</v>
      </c>
      <c r="U94" s="129"/>
      <c r="V94" s="125">
        <f>+V75/(V75+V25)*100</f>
        <v>11.170078342178417</v>
      </c>
      <c r="W94" s="125">
        <f t="shared" ref="W94:X94" si="150">+W75/(W75+W25)*100</f>
        <v>14.761431411530815</v>
      </c>
      <c r="X94" s="125">
        <f t="shared" si="150"/>
        <v>7.4550128534704374</v>
      </c>
      <c r="Y94" s="129"/>
      <c r="Z94" s="125">
        <f>+Z75/(Z75+Z25)*100</f>
        <v>0.54127198917456021</v>
      </c>
      <c r="AA94" s="125">
        <f t="shared" ref="AA94:AB94" si="151">+AA75/(AA75+AA25)*100</f>
        <v>0.90909090909090906</v>
      </c>
      <c r="AB94" s="125">
        <f t="shared" si="151"/>
        <v>0.16438356164383564</v>
      </c>
    </row>
    <row r="95" spans="1:33" ht="15" customHeight="1" x14ac:dyDescent="0.25">
      <c r="A95" s="107" t="s">
        <v>74</v>
      </c>
      <c r="B95" s="125" t="s">
        <v>61</v>
      </c>
      <c r="C95" s="125" t="s">
        <v>61</v>
      </c>
      <c r="D95" s="125" t="s">
        <v>61</v>
      </c>
      <c r="E95" s="129"/>
      <c r="F95" s="125" t="s">
        <v>61</v>
      </c>
      <c r="G95" s="125" t="s">
        <v>61</v>
      </c>
      <c r="H95" s="125" t="s">
        <v>61</v>
      </c>
      <c r="I95" s="129"/>
      <c r="J95" s="125" t="s">
        <v>61</v>
      </c>
      <c r="K95" s="125" t="s">
        <v>61</v>
      </c>
      <c r="L95" s="125" t="s">
        <v>61</v>
      </c>
      <c r="M95" s="129"/>
      <c r="N95" s="125" t="s">
        <v>61</v>
      </c>
      <c r="O95" s="125" t="s">
        <v>61</v>
      </c>
      <c r="P95" s="125" t="s">
        <v>61</v>
      </c>
      <c r="Q95" s="129"/>
      <c r="R95" s="125" t="s">
        <v>61</v>
      </c>
      <c r="S95" s="125" t="s">
        <v>61</v>
      </c>
      <c r="T95" s="125" t="s">
        <v>61</v>
      </c>
      <c r="U95" s="129"/>
      <c r="V95" s="125" t="s">
        <v>61</v>
      </c>
      <c r="W95" s="125" t="s">
        <v>61</v>
      </c>
      <c r="X95" s="125" t="s">
        <v>61</v>
      </c>
      <c r="Y95" s="129"/>
      <c r="Z95" s="125" t="s">
        <v>61</v>
      </c>
      <c r="AA95" s="125" t="s">
        <v>61</v>
      </c>
      <c r="AB95" s="125" t="s">
        <v>61</v>
      </c>
    </row>
    <row r="96" spans="1:33" ht="15" customHeight="1" thickBot="1" x14ac:dyDescent="0.3">
      <c r="A96" s="122" t="s">
        <v>245</v>
      </c>
      <c r="B96" s="131" t="s">
        <v>61</v>
      </c>
      <c r="C96" s="131" t="s">
        <v>61</v>
      </c>
      <c r="D96" s="131" t="s">
        <v>61</v>
      </c>
      <c r="E96" s="132"/>
      <c r="F96" s="131" t="s">
        <v>61</v>
      </c>
      <c r="G96" s="131" t="s">
        <v>61</v>
      </c>
      <c r="H96" s="131" t="s">
        <v>61</v>
      </c>
      <c r="I96" s="132"/>
      <c r="J96" s="131" t="s">
        <v>61</v>
      </c>
      <c r="K96" s="131" t="s">
        <v>61</v>
      </c>
      <c r="L96" s="131" t="s">
        <v>61</v>
      </c>
      <c r="M96" s="132"/>
      <c r="N96" s="131" t="s">
        <v>61</v>
      </c>
      <c r="O96" s="131" t="s">
        <v>61</v>
      </c>
      <c r="P96" s="131" t="s">
        <v>61</v>
      </c>
      <c r="Q96" s="132"/>
      <c r="R96" s="131" t="s">
        <v>61</v>
      </c>
      <c r="S96" s="131" t="s">
        <v>61</v>
      </c>
      <c r="T96" s="131" t="s">
        <v>61</v>
      </c>
      <c r="U96" s="132"/>
      <c r="V96" s="131" t="s">
        <v>61</v>
      </c>
      <c r="W96" s="131" t="s">
        <v>61</v>
      </c>
      <c r="X96" s="131" t="s">
        <v>61</v>
      </c>
      <c r="Y96" s="132"/>
      <c r="Z96" s="131" t="s">
        <v>61</v>
      </c>
      <c r="AA96" s="131" t="s">
        <v>61</v>
      </c>
      <c r="AB96" s="131" t="s">
        <v>61</v>
      </c>
    </row>
    <row r="97" spans="1:28" ht="15" customHeight="1" x14ac:dyDescent="0.25">
      <c r="A97" s="388" t="s">
        <v>238</v>
      </c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</row>
    <row r="98" spans="1:28" ht="15" customHeight="1" x14ac:dyDescent="0.25">
      <c r="A98" s="389" t="s">
        <v>224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</row>
  </sheetData>
  <mergeCells count="36">
    <mergeCell ref="A7:A8"/>
    <mergeCell ref="B7:D7"/>
    <mergeCell ref="F7:H7"/>
    <mergeCell ref="J7:L7"/>
    <mergeCell ref="N7:P7"/>
    <mergeCell ref="A53:AB53"/>
    <mergeCell ref="A57:A58"/>
    <mergeCell ref="B57:D57"/>
    <mergeCell ref="F57:H57"/>
    <mergeCell ref="J57:L57"/>
    <mergeCell ref="N57:P57"/>
    <mergeCell ref="A54:AB54"/>
    <mergeCell ref="R57:T57"/>
    <mergeCell ref="V57:X57"/>
    <mergeCell ref="Z57:AB57"/>
    <mergeCell ref="A60:AB60"/>
    <mergeCell ref="A79:AB79"/>
    <mergeCell ref="A97:AB97"/>
    <mergeCell ref="A98:AB98"/>
    <mergeCell ref="A55:AB55"/>
    <mergeCell ref="AE1:AF2"/>
    <mergeCell ref="AE51:AF52"/>
    <mergeCell ref="A10:AB10"/>
    <mergeCell ref="A29:AB29"/>
    <mergeCell ref="A47:AB47"/>
    <mergeCell ref="A48:AB48"/>
    <mergeCell ref="A51:AB51"/>
    <mergeCell ref="A52:AB52"/>
    <mergeCell ref="A1:AB1"/>
    <mergeCell ref="A2:AB2"/>
    <mergeCell ref="A3:AB3"/>
    <mergeCell ref="A4:AB4"/>
    <mergeCell ref="A5:AB5"/>
    <mergeCell ref="R7:T7"/>
    <mergeCell ref="V7:X7"/>
    <mergeCell ref="Z7:AB7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K4"/>
  <sheetViews>
    <sheetView showGridLines="0" workbookViewId="0">
      <selection activeCell="J3" sqref="J3:K4"/>
    </sheetView>
  </sheetViews>
  <sheetFormatPr baseColWidth="10" defaultRowHeight="15" x14ac:dyDescent="0.25"/>
  <sheetData>
    <row r="2" spans="10:11" ht="15" customHeight="1" x14ac:dyDescent="0.25"/>
    <row r="3" spans="10:11" ht="15" customHeight="1" x14ac:dyDescent="0.25">
      <c r="J3" s="372" t="s">
        <v>317</v>
      </c>
      <c r="K3" s="372"/>
    </row>
    <row r="4" spans="10:11" x14ac:dyDescent="0.25">
      <c r="J4" s="372"/>
      <c r="K4" s="372"/>
    </row>
  </sheetData>
  <mergeCells count="1">
    <mergeCell ref="J3:K4"/>
  </mergeCells>
  <hyperlinks>
    <hyperlink ref="J3" r:id="rId1" location="INDICE!A1"/>
    <hyperlink ref="J3:K4" location="INDICE!A1" display="INDICE"/>
  </hyperlinks>
  <pageMargins left="0.7" right="0.7" top="0.75" bottom="0.75" header="0.3" footer="0.3"/>
  <pageSetup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41"/>
  <sheetViews>
    <sheetView zoomScaleNormal="100" zoomScaleSheetLayoutView="100" workbookViewId="0">
      <selection activeCell="AD11" sqref="AD11"/>
    </sheetView>
  </sheetViews>
  <sheetFormatPr baseColWidth="10" defaultRowHeight="15" customHeight="1" x14ac:dyDescent="0.25"/>
  <cols>
    <col min="1" max="1" width="17.7109375" style="123" customWidth="1"/>
    <col min="2" max="2" width="8" style="123" bestFit="1" customWidth="1"/>
    <col min="3" max="4" width="7" style="123" customWidth="1"/>
    <col min="5" max="5" width="1.42578125" style="123" customWidth="1"/>
    <col min="6" max="6" width="7" style="123" customWidth="1"/>
    <col min="7" max="8" width="6" style="123" customWidth="1"/>
    <col min="9" max="9" width="1.42578125" style="123" customWidth="1"/>
    <col min="10" max="10" width="7" style="123" customWidth="1"/>
    <col min="11" max="12" width="6" style="123" customWidth="1"/>
    <col min="13" max="13" width="1.85546875" style="123" customWidth="1"/>
    <col min="14" max="14" width="7" style="123" customWidth="1"/>
    <col min="15" max="16" width="6" style="123" customWidth="1"/>
    <col min="17" max="17" width="1.5703125" style="123" customWidth="1"/>
    <col min="18" max="18" width="7" style="123" customWidth="1"/>
    <col min="19" max="20" width="6" style="123" customWidth="1"/>
    <col min="21" max="21" width="1.140625" style="123" customWidth="1"/>
    <col min="22" max="22" width="7" style="123" customWidth="1"/>
    <col min="23" max="24" width="6" style="123" customWidth="1"/>
    <col min="25" max="25" width="1.42578125" style="123" customWidth="1"/>
    <col min="26" max="26" width="7" style="123" customWidth="1"/>
    <col min="27" max="28" width="6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384" t="s">
        <v>284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D1" s="29"/>
      <c r="AE1" s="372" t="s">
        <v>317</v>
      </c>
      <c r="AF1" s="372"/>
    </row>
    <row r="2" spans="1:32" ht="15" customHeight="1" x14ac:dyDescent="0.2">
      <c r="A2" s="384" t="s">
        <v>311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D2" s="30"/>
      <c r="AE2" s="372"/>
      <c r="AF2" s="372"/>
    </row>
    <row r="3" spans="1:32" ht="15" customHeight="1" x14ac:dyDescent="0.25">
      <c r="A3" s="384" t="s">
        <v>236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</row>
    <row r="4" spans="1:32" ht="15" customHeight="1" x14ac:dyDescent="0.25">
      <c r="A4" s="384" t="s">
        <v>246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</row>
    <row r="5" spans="1:32" ht="15" customHeight="1" x14ac:dyDescent="0.25">
      <c r="A5" s="384" t="s">
        <v>230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</row>
    <row r="6" spans="1:32" ht="15" customHeight="1" x14ac:dyDescent="0.25">
      <c r="A6" s="384" t="s">
        <v>481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91" t="s">
        <v>242</v>
      </c>
      <c r="B8" s="385" t="s">
        <v>19</v>
      </c>
      <c r="C8" s="385"/>
      <c r="D8" s="385"/>
      <c r="E8" s="108"/>
      <c r="F8" s="385" t="s">
        <v>116</v>
      </c>
      <c r="G8" s="385"/>
      <c r="H8" s="385"/>
      <c r="I8" s="108"/>
      <c r="J8" s="385" t="s">
        <v>117</v>
      </c>
      <c r="K8" s="385"/>
      <c r="L8" s="385"/>
      <c r="M8" s="108"/>
      <c r="N8" s="385" t="s">
        <v>118</v>
      </c>
      <c r="O8" s="385"/>
      <c r="P8" s="385"/>
      <c r="Q8" s="108"/>
      <c r="R8" s="385" t="s">
        <v>119</v>
      </c>
      <c r="S8" s="385"/>
      <c r="T8" s="385"/>
      <c r="U8" s="108"/>
      <c r="V8" s="385" t="s">
        <v>120</v>
      </c>
      <c r="W8" s="385"/>
      <c r="X8" s="385"/>
      <c r="Y8" s="108"/>
      <c r="Z8" s="385" t="s">
        <v>121</v>
      </c>
      <c r="AA8" s="385"/>
      <c r="AB8" s="385"/>
    </row>
    <row r="9" spans="1:32" ht="15" customHeight="1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SUM(B13:B39)</f>
        <v>100096</v>
      </c>
      <c r="C11" s="152">
        <f>SUM(C13:C39)</f>
        <v>50031</v>
      </c>
      <c r="D11" s="152">
        <f>SUM(D13:D39)</f>
        <v>50065</v>
      </c>
      <c r="E11" s="152"/>
      <c r="F11" s="152">
        <f>SUM(F13:F39)</f>
        <v>19097</v>
      </c>
      <c r="G11" s="152">
        <f>SUM(G13:G39)</f>
        <v>9874</v>
      </c>
      <c r="H11" s="152">
        <f>SUM(H13:H39)</f>
        <v>9223</v>
      </c>
      <c r="I11" s="152"/>
      <c r="J11" s="152">
        <f>SUM(J13:J39)</f>
        <v>17103</v>
      </c>
      <c r="K11" s="152">
        <f>SUM(K13:K39)</f>
        <v>8756</v>
      </c>
      <c r="L11" s="152">
        <f>SUM(L13:L39)</f>
        <v>8347</v>
      </c>
      <c r="M11" s="152"/>
      <c r="N11" s="152">
        <f>SUM(N13:N39)</f>
        <v>16288</v>
      </c>
      <c r="O11" s="152">
        <f>SUM(O13:O39)</f>
        <v>8174</v>
      </c>
      <c r="P11" s="152">
        <f>SUM(P13:P39)</f>
        <v>8114</v>
      </c>
      <c r="Q11" s="152"/>
      <c r="R11" s="152">
        <f>SUM(R13:R39)</f>
        <v>18978</v>
      </c>
      <c r="S11" s="152">
        <f>SUM(S13:S39)</f>
        <v>9415</v>
      </c>
      <c r="T11" s="152">
        <f>SUM(T13:T39)</f>
        <v>9563</v>
      </c>
      <c r="U11" s="152"/>
      <c r="V11" s="152">
        <f>SUM(V13:V39)</f>
        <v>14908</v>
      </c>
      <c r="W11" s="152">
        <f>SUM(W13:W39)</f>
        <v>7212</v>
      </c>
      <c r="X11" s="152">
        <f>SUM(X13:X39)</f>
        <v>7696</v>
      </c>
      <c r="Y11" s="152"/>
      <c r="Z11" s="152">
        <f>SUM(Z13:Z39)</f>
        <v>13722</v>
      </c>
      <c r="AA11" s="152">
        <f>SUM(AA13:AA39)</f>
        <v>6600</v>
      </c>
      <c r="AB11" s="152">
        <f>SUM(AB13:AB39)</f>
        <v>7122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107" t="s">
        <v>79</v>
      </c>
      <c r="B13" s="261">
        <v>5241</v>
      </c>
      <c r="C13" s="261">
        <v>2627</v>
      </c>
      <c r="D13" s="261">
        <v>2614</v>
      </c>
      <c r="E13" s="261"/>
      <c r="F13" s="261">
        <v>801</v>
      </c>
      <c r="G13" s="261">
        <v>412</v>
      </c>
      <c r="H13" s="261">
        <v>389</v>
      </c>
      <c r="I13" s="261"/>
      <c r="J13" s="261">
        <v>826</v>
      </c>
      <c r="K13" s="261">
        <v>428</v>
      </c>
      <c r="L13" s="261">
        <v>398</v>
      </c>
      <c r="M13" s="261"/>
      <c r="N13" s="261">
        <v>782</v>
      </c>
      <c r="O13" s="261">
        <v>388</v>
      </c>
      <c r="P13" s="261">
        <v>394</v>
      </c>
      <c r="Q13" s="261"/>
      <c r="R13" s="261">
        <v>1072</v>
      </c>
      <c r="S13" s="261">
        <v>551</v>
      </c>
      <c r="T13" s="261">
        <v>521</v>
      </c>
      <c r="U13" s="261"/>
      <c r="V13" s="261">
        <v>905</v>
      </c>
      <c r="W13" s="261">
        <v>434</v>
      </c>
      <c r="X13" s="261">
        <v>471</v>
      </c>
      <c r="Y13" s="261"/>
      <c r="Z13" s="261">
        <v>855</v>
      </c>
      <c r="AA13" s="261">
        <v>414</v>
      </c>
      <c r="AB13" s="261">
        <v>441</v>
      </c>
    </row>
    <row r="14" spans="1:32" ht="15" customHeight="1" x14ac:dyDescent="0.2">
      <c r="A14" s="107" t="s">
        <v>80</v>
      </c>
      <c r="B14" s="261">
        <v>2997</v>
      </c>
      <c r="C14" s="261">
        <v>1440</v>
      </c>
      <c r="D14" s="261">
        <v>1557</v>
      </c>
      <c r="E14" s="261"/>
      <c r="F14" s="261">
        <v>395</v>
      </c>
      <c r="G14" s="261">
        <v>183</v>
      </c>
      <c r="H14" s="261">
        <v>212</v>
      </c>
      <c r="I14" s="261"/>
      <c r="J14" s="261">
        <v>329</v>
      </c>
      <c r="K14" s="261">
        <v>169</v>
      </c>
      <c r="L14" s="261">
        <v>160</v>
      </c>
      <c r="M14" s="261"/>
      <c r="N14" s="261">
        <v>315</v>
      </c>
      <c r="O14" s="261">
        <v>166</v>
      </c>
      <c r="P14" s="261">
        <v>149</v>
      </c>
      <c r="Q14" s="261"/>
      <c r="R14" s="261">
        <v>715</v>
      </c>
      <c r="S14" s="261">
        <v>331</v>
      </c>
      <c r="T14" s="261">
        <v>384</v>
      </c>
      <c r="U14" s="261"/>
      <c r="V14" s="261">
        <v>642</v>
      </c>
      <c r="W14" s="261">
        <v>290</v>
      </c>
      <c r="X14" s="261">
        <v>352</v>
      </c>
      <c r="Y14" s="261"/>
      <c r="Z14" s="261">
        <v>601</v>
      </c>
      <c r="AA14" s="261">
        <v>301</v>
      </c>
      <c r="AB14" s="261">
        <v>300</v>
      </c>
    </row>
    <row r="15" spans="1:32" ht="15" customHeight="1" x14ac:dyDescent="0.2">
      <c r="A15" s="107" t="s">
        <v>81</v>
      </c>
      <c r="B15" s="261">
        <v>1970</v>
      </c>
      <c r="C15" s="261">
        <v>762</v>
      </c>
      <c r="D15" s="261">
        <v>1208</v>
      </c>
      <c r="E15" s="261"/>
      <c r="F15" s="261">
        <v>53</v>
      </c>
      <c r="G15" s="261">
        <v>27</v>
      </c>
      <c r="H15" s="261">
        <v>26</v>
      </c>
      <c r="I15" s="261"/>
      <c r="J15" s="261">
        <v>79</v>
      </c>
      <c r="K15" s="261">
        <v>35</v>
      </c>
      <c r="L15" s="261">
        <v>44</v>
      </c>
      <c r="M15" s="261"/>
      <c r="N15" s="261">
        <v>59</v>
      </c>
      <c r="O15" s="261">
        <v>29</v>
      </c>
      <c r="P15" s="261">
        <v>30</v>
      </c>
      <c r="Q15" s="261"/>
      <c r="R15" s="261">
        <v>613</v>
      </c>
      <c r="S15" s="261">
        <v>241</v>
      </c>
      <c r="T15" s="261">
        <v>372</v>
      </c>
      <c r="U15" s="261"/>
      <c r="V15" s="261">
        <v>564</v>
      </c>
      <c r="W15" s="261">
        <v>232</v>
      </c>
      <c r="X15" s="261">
        <v>332</v>
      </c>
      <c r="Y15" s="261"/>
      <c r="Z15" s="261">
        <v>602</v>
      </c>
      <c r="AA15" s="261">
        <v>198</v>
      </c>
      <c r="AB15" s="261">
        <v>404</v>
      </c>
    </row>
    <row r="16" spans="1:32" ht="15" customHeight="1" x14ac:dyDescent="0.2">
      <c r="A16" s="107" t="s">
        <v>82</v>
      </c>
      <c r="B16" s="261">
        <v>10245</v>
      </c>
      <c r="C16" s="261">
        <v>4933</v>
      </c>
      <c r="D16" s="261">
        <v>5312</v>
      </c>
      <c r="E16" s="261"/>
      <c r="F16" s="261">
        <v>1624</v>
      </c>
      <c r="G16" s="261">
        <v>803</v>
      </c>
      <c r="H16" s="261">
        <v>821</v>
      </c>
      <c r="I16" s="261"/>
      <c r="J16" s="261">
        <v>1557</v>
      </c>
      <c r="K16" s="261">
        <v>804</v>
      </c>
      <c r="L16" s="261">
        <v>753</v>
      </c>
      <c r="M16" s="261"/>
      <c r="N16" s="261">
        <v>1511</v>
      </c>
      <c r="O16" s="261">
        <v>718</v>
      </c>
      <c r="P16" s="261">
        <v>793</v>
      </c>
      <c r="Q16" s="261"/>
      <c r="R16" s="261">
        <v>2217</v>
      </c>
      <c r="S16" s="261">
        <v>1070</v>
      </c>
      <c r="T16" s="261">
        <v>1147</v>
      </c>
      <c r="U16" s="261"/>
      <c r="V16" s="261">
        <v>1723</v>
      </c>
      <c r="W16" s="261">
        <v>791</v>
      </c>
      <c r="X16" s="261">
        <v>932</v>
      </c>
      <c r="Y16" s="261"/>
      <c r="Z16" s="261">
        <v>1613</v>
      </c>
      <c r="AA16" s="261">
        <v>747</v>
      </c>
      <c r="AB16" s="261">
        <v>866</v>
      </c>
    </row>
    <row r="17" spans="1:28" ht="15" customHeight="1" x14ac:dyDescent="0.2">
      <c r="A17" s="107" t="s">
        <v>83</v>
      </c>
      <c r="B17" s="261">
        <v>2329</v>
      </c>
      <c r="C17" s="261">
        <v>1243</v>
      </c>
      <c r="D17" s="261">
        <v>1086</v>
      </c>
      <c r="E17" s="261"/>
      <c r="F17" s="261">
        <v>412</v>
      </c>
      <c r="G17" s="261">
        <v>224</v>
      </c>
      <c r="H17" s="261">
        <v>188</v>
      </c>
      <c r="I17" s="261"/>
      <c r="J17" s="261">
        <v>375</v>
      </c>
      <c r="K17" s="261">
        <v>203</v>
      </c>
      <c r="L17" s="261">
        <v>172</v>
      </c>
      <c r="M17" s="261"/>
      <c r="N17" s="261">
        <v>376</v>
      </c>
      <c r="O17" s="261">
        <v>198</v>
      </c>
      <c r="P17" s="261">
        <v>178</v>
      </c>
      <c r="Q17" s="261"/>
      <c r="R17" s="261">
        <v>442</v>
      </c>
      <c r="S17" s="261">
        <v>235</v>
      </c>
      <c r="T17" s="261">
        <v>207</v>
      </c>
      <c r="U17" s="261"/>
      <c r="V17" s="261">
        <v>377</v>
      </c>
      <c r="W17" s="261">
        <v>204</v>
      </c>
      <c r="X17" s="261">
        <v>173</v>
      </c>
      <c r="Y17" s="261"/>
      <c r="Z17" s="261">
        <v>347</v>
      </c>
      <c r="AA17" s="261">
        <v>179</v>
      </c>
      <c r="AB17" s="261">
        <v>168</v>
      </c>
    </row>
    <row r="18" spans="1:28" ht="15" customHeight="1" x14ac:dyDescent="0.2">
      <c r="A18" s="107" t="s">
        <v>84</v>
      </c>
      <c r="B18" s="261">
        <v>3546</v>
      </c>
      <c r="C18" s="261">
        <v>1790</v>
      </c>
      <c r="D18" s="261">
        <v>1756</v>
      </c>
      <c r="E18" s="261"/>
      <c r="F18" s="261">
        <v>782</v>
      </c>
      <c r="G18" s="261">
        <v>392</v>
      </c>
      <c r="H18" s="261">
        <v>390</v>
      </c>
      <c r="I18" s="261"/>
      <c r="J18" s="261">
        <v>622</v>
      </c>
      <c r="K18" s="261">
        <v>324</v>
      </c>
      <c r="L18" s="261">
        <v>298</v>
      </c>
      <c r="M18" s="261"/>
      <c r="N18" s="261">
        <v>648</v>
      </c>
      <c r="O18" s="261">
        <v>322</v>
      </c>
      <c r="P18" s="261">
        <v>326</v>
      </c>
      <c r="Q18" s="261"/>
      <c r="R18" s="261">
        <v>636</v>
      </c>
      <c r="S18" s="261">
        <v>306</v>
      </c>
      <c r="T18" s="261">
        <v>330</v>
      </c>
      <c r="U18" s="261"/>
      <c r="V18" s="261">
        <v>428</v>
      </c>
      <c r="W18" s="261">
        <v>238</v>
      </c>
      <c r="X18" s="261">
        <v>190</v>
      </c>
      <c r="Y18" s="261"/>
      <c r="Z18" s="261">
        <v>430</v>
      </c>
      <c r="AA18" s="261">
        <v>208</v>
      </c>
      <c r="AB18" s="261">
        <v>222</v>
      </c>
    </row>
    <row r="19" spans="1:28" ht="15" customHeight="1" x14ac:dyDescent="0.2">
      <c r="A19" s="107" t="s">
        <v>85</v>
      </c>
      <c r="B19" s="261">
        <v>1146</v>
      </c>
      <c r="C19" s="261">
        <v>585</v>
      </c>
      <c r="D19" s="261">
        <v>561</v>
      </c>
      <c r="E19" s="261"/>
      <c r="F19" s="261">
        <v>211</v>
      </c>
      <c r="G19" s="261">
        <v>115</v>
      </c>
      <c r="H19" s="261">
        <v>96</v>
      </c>
      <c r="I19" s="261"/>
      <c r="J19" s="261">
        <v>218</v>
      </c>
      <c r="K19" s="261">
        <v>114</v>
      </c>
      <c r="L19" s="261">
        <v>104</v>
      </c>
      <c r="M19" s="261"/>
      <c r="N19" s="261">
        <v>182</v>
      </c>
      <c r="O19" s="261">
        <v>85</v>
      </c>
      <c r="P19" s="261">
        <v>97</v>
      </c>
      <c r="Q19" s="261"/>
      <c r="R19" s="261">
        <v>209</v>
      </c>
      <c r="S19" s="261">
        <v>104</v>
      </c>
      <c r="T19" s="261">
        <v>105</v>
      </c>
      <c r="U19" s="261"/>
      <c r="V19" s="261">
        <v>157</v>
      </c>
      <c r="W19" s="261">
        <v>72</v>
      </c>
      <c r="X19" s="261">
        <v>85</v>
      </c>
      <c r="Y19" s="261"/>
      <c r="Z19" s="261">
        <v>169</v>
      </c>
      <c r="AA19" s="261">
        <v>95</v>
      </c>
      <c r="AB19" s="261">
        <v>74</v>
      </c>
    </row>
    <row r="20" spans="1:28" ht="15" customHeight="1" x14ac:dyDescent="0.2">
      <c r="A20" s="107" t="s">
        <v>86</v>
      </c>
      <c r="B20" s="261">
        <v>8439</v>
      </c>
      <c r="C20" s="261">
        <v>4241</v>
      </c>
      <c r="D20" s="261">
        <v>4198</v>
      </c>
      <c r="E20" s="261"/>
      <c r="F20" s="261">
        <v>1501</v>
      </c>
      <c r="G20" s="261">
        <v>787</v>
      </c>
      <c r="H20" s="261">
        <v>714</v>
      </c>
      <c r="I20" s="261"/>
      <c r="J20" s="261">
        <v>1461</v>
      </c>
      <c r="K20" s="261">
        <v>734</v>
      </c>
      <c r="L20" s="261">
        <v>727</v>
      </c>
      <c r="M20" s="261"/>
      <c r="N20" s="261">
        <v>1325</v>
      </c>
      <c r="O20" s="261">
        <v>656</v>
      </c>
      <c r="P20" s="261">
        <v>669</v>
      </c>
      <c r="Q20" s="261"/>
      <c r="R20" s="261">
        <v>1574</v>
      </c>
      <c r="S20" s="261">
        <v>799</v>
      </c>
      <c r="T20" s="261">
        <v>775</v>
      </c>
      <c r="U20" s="261"/>
      <c r="V20" s="261">
        <v>1411</v>
      </c>
      <c r="W20" s="261">
        <v>683</v>
      </c>
      <c r="X20" s="261">
        <v>728</v>
      </c>
      <c r="Y20" s="261"/>
      <c r="Z20" s="261">
        <v>1167</v>
      </c>
      <c r="AA20" s="261">
        <v>582</v>
      </c>
      <c r="AB20" s="261">
        <v>585</v>
      </c>
    </row>
    <row r="21" spans="1:28" ht="15" customHeight="1" x14ac:dyDescent="0.2">
      <c r="A21" s="107" t="s">
        <v>87</v>
      </c>
      <c r="B21" s="261">
        <v>3791</v>
      </c>
      <c r="C21" s="261">
        <v>1953</v>
      </c>
      <c r="D21" s="261">
        <v>1838</v>
      </c>
      <c r="E21" s="261"/>
      <c r="F21" s="261">
        <v>816</v>
      </c>
      <c r="G21" s="261">
        <v>424</v>
      </c>
      <c r="H21" s="261">
        <v>392</v>
      </c>
      <c r="I21" s="261"/>
      <c r="J21" s="261">
        <v>718</v>
      </c>
      <c r="K21" s="261">
        <v>379</v>
      </c>
      <c r="L21" s="261">
        <v>339</v>
      </c>
      <c r="M21" s="261"/>
      <c r="N21" s="261">
        <v>680</v>
      </c>
      <c r="O21" s="261">
        <v>359</v>
      </c>
      <c r="P21" s="261">
        <v>321</v>
      </c>
      <c r="Q21" s="261"/>
      <c r="R21" s="261">
        <v>667</v>
      </c>
      <c r="S21" s="261">
        <v>340</v>
      </c>
      <c r="T21" s="261">
        <v>327</v>
      </c>
      <c r="U21" s="261"/>
      <c r="V21" s="261">
        <v>463</v>
      </c>
      <c r="W21" s="261">
        <v>231</v>
      </c>
      <c r="X21" s="261">
        <v>232</v>
      </c>
      <c r="Y21" s="261"/>
      <c r="Z21" s="261">
        <v>447</v>
      </c>
      <c r="AA21" s="261">
        <v>220</v>
      </c>
      <c r="AB21" s="261">
        <v>227</v>
      </c>
    </row>
    <row r="22" spans="1:28" ht="15" customHeight="1" x14ac:dyDescent="0.2">
      <c r="A22" s="107" t="s">
        <v>88</v>
      </c>
      <c r="B22" s="261">
        <v>8165</v>
      </c>
      <c r="C22" s="261">
        <v>4025</v>
      </c>
      <c r="D22" s="261">
        <v>4140</v>
      </c>
      <c r="E22" s="261"/>
      <c r="F22" s="261">
        <v>1806</v>
      </c>
      <c r="G22" s="261">
        <v>936</v>
      </c>
      <c r="H22" s="261">
        <v>870</v>
      </c>
      <c r="I22" s="261"/>
      <c r="J22" s="261">
        <v>1629</v>
      </c>
      <c r="K22" s="261">
        <v>808</v>
      </c>
      <c r="L22" s="261">
        <v>821</v>
      </c>
      <c r="M22" s="261"/>
      <c r="N22" s="261">
        <v>1457</v>
      </c>
      <c r="O22" s="261">
        <v>706</v>
      </c>
      <c r="P22" s="261">
        <v>751</v>
      </c>
      <c r="Q22" s="261"/>
      <c r="R22" s="261">
        <v>1372</v>
      </c>
      <c r="S22" s="261">
        <v>680</v>
      </c>
      <c r="T22" s="261">
        <v>692</v>
      </c>
      <c r="U22" s="261"/>
      <c r="V22" s="261">
        <v>973</v>
      </c>
      <c r="W22" s="261">
        <v>453</v>
      </c>
      <c r="X22" s="261">
        <v>520</v>
      </c>
      <c r="Y22" s="261"/>
      <c r="Z22" s="261">
        <v>928</v>
      </c>
      <c r="AA22" s="261">
        <v>442</v>
      </c>
      <c r="AB22" s="261">
        <v>486</v>
      </c>
    </row>
    <row r="23" spans="1:28" ht="15" customHeight="1" x14ac:dyDescent="0.2">
      <c r="A23" s="107" t="s">
        <v>89</v>
      </c>
      <c r="B23" s="261">
        <v>1698</v>
      </c>
      <c r="C23" s="261">
        <v>812</v>
      </c>
      <c r="D23" s="261">
        <v>886</v>
      </c>
      <c r="E23" s="261"/>
      <c r="F23" s="261">
        <v>388</v>
      </c>
      <c r="G23" s="261">
        <v>206</v>
      </c>
      <c r="H23" s="261">
        <v>182</v>
      </c>
      <c r="I23" s="261"/>
      <c r="J23" s="261">
        <v>359</v>
      </c>
      <c r="K23" s="261">
        <v>168</v>
      </c>
      <c r="L23" s="261">
        <v>191</v>
      </c>
      <c r="M23" s="261"/>
      <c r="N23" s="261">
        <v>307</v>
      </c>
      <c r="O23" s="261">
        <v>150</v>
      </c>
      <c r="P23" s="261">
        <v>157</v>
      </c>
      <c r="Q23" s="261"/>
      <c r="R23" s="261">
        <v>274</v>
      </c>
      <c r="S23" s="261">
        <v>118</v>
      </c>
      <c r="T23" s="261">
        <v>156</v>
      </c>
      <c r="U23" s="261"/>
      <c r="V23" s="261">
        <v>177</v>
      </c>
      <c r="W23" s="261">
        <v>84</v>
      </c>
      <c r="X23" s="261">
        <v>93</v>
      </c>
      <c r="Y23" s="261"/>
      <c r="Z23" s="261">
        <v>193</v>
      </c>
      <c r="AA23" s="261">
        <v>86</v>
      </c>
      <c r="AB23" s="261">
        <v>107</v>
      </c>
    </row>
    <row r="24" spans="1:28" ht="15" customHeight="1" x14ac:dyDescent="0.2">
      <c r="A24" s="153" t="s">
        <v>90</v>
      </c>
      <c r="B24" s="261">
        <v>7252</v>
      </c>
      <c r="C24" s="261">
        <v>3793</v>
      </c>
      <c r="D24" s="261">
        <v>3459</v>
      </c>
      <c r="E24" s="261"/>
      <c r="F24" s="261">
        <v>1108</v>
      </c>
      <c r="G24" s="261">
        <v>618</v>
      </c>
      <c r="H24" s="261">
        <v>490</v>
      </c>
      <c r="I24" s="261"/>
      <c r="J24" s="261">
        <v>1081</v>
      </c>
      <c r="K24" s="261">
        <v>621</v>
      </c>
      <c r="L24" s="261">
        <v>460</v>
      </c>
      <c r="M24" s="261"/>
      <c r="N24" s="261">
        <v>1110</v>
      </c>
      <c r="O24" s="261">
        <v>585</v>
      </c>
      <c r="P24" s="261">
        <v>525</v>
      </c>
      <c r="Q24" s="261"/>
      <c r="R24" s="261">
        <v>1516</v>
      </c>
      <c r="S24" s="261">
        <v>787</v>
      </c>
      <c r="T24" s="261">
        <v>729</v>
      </c>
      <c r="U24" s="261"/>
      <c r="V24" s="261">
        <v>1219</v>
      </c>
      <c r="W24" s="261">
        <v>600</v>
      </c>
      <c r="X24" s="261">
        <v>619</v>
      </c>
      <c r="Y24" s="261"/>
      <c r="Z24" s="261">
        <v>1218</v>
      </c>
      <c r="AA24" s="261">
        <v>582</v>
      </c>
      <c r="AB24" s="261">
        <v>636</v>
      </c>
    </row>
    <row r="25" spans="1:28" ht="15" customHeight="1" x14ac:dyDescent="0.2">
      <c r="A25" s="107" t="s">
        <v>91</v>
      </c>
      <c r="B25" s="261">
        <v>903</v>
      </c>
      <c r="C25" s="261">
        <v>456</v>
      </c>
      <c r="D25" s="261">
        <v>447</v>
      </c>
      <c r="E25" s="261"/>
      <c r="F25" s="261">
        <v>174</v>
      </c>
      <c r="G25" s="261">
        <v>89</v>
      </c>
      <c r="H25" s="261">
        <v>85</v>
      </c>
      <c r="I25" s="261"/>
      <c r="J25" s="261">
        <v>167</v>
      </c>
      <c r="K25" s="261">
        <v>88</v>
      </c>
      <c r="L25" s="261">
        <v>79</v>
      </c>
      <c r="M25" s="261"/>
      <c r="N25" s="261">
        <v>180</v>
      </c>
      <c r="O25" s="261">
        <v>96</v>
      </c>
      <c r="P25" s="261">
        <v>84</v>
      </c>
      <c r="Q25" s="261"/>
      <c r="R25" s="261">
        <v>162</v>
      </c>
      <c r="S25" s="261">
        <v>86</v>
      </c>
      <c r="T25" s="261">
        <v>76</v>
      </c>
      <c r="U25" s="261"/>
      <c r="V25" s="261">
        <v>117</v>
      </c>
      <c r="W25" s="261">
        <v>53</v>
      </c>
      <c r="X25" s="261">
        <v>64</v>
      </c>
      <c r="Y25" s="261"/>
      <c r="Z25" s="261">
        <v>103</v>
      </c>
      <c r="AA25" s="261">
        <v>44</v>
      </c>
      <c r="AB25" s="261">
        <v>59</v>
      </c>
    </row>
    <row r="26" spans="1:28" ht="15" customHeight="1" x14ac:dyDescent="0.2">
      <c r="A26" s="107" t="s">
        <v>92</v>
      </c>
      <c r="B26" s="261">
        <v>6138</v>
      </c>
      <c r="C26" s="261">
        <v>2942</v>
      </c>
      <c r="D26" s="261">
        <v>3196</v>
      </c>
      <c r="E26" s="261"/>
      <c r="F26" s="261">
        <v>605</v>
      </c>
      <c r="G26" s="261">
        <v>295</v>
      </c>
      <c r="H26" s="261">
        <v>310</v>
      </c>
      <c r="I26" s="261"/>
      <c r="J26" s="261">
        <v>597</v>
      </c>
      <c r="K26" s="261">
        <v>298</v>
      </c>
      <c r="L26" s="261">
        <v>299</v>
      </c>
      <c r="M26" s="261"/>
      <c r="N26" s="261">
        <v>671</v>
      </c>
      <c r="O26" s="261">
        <v>349</v>
      </c>
      <c r="P26" s="261">
        <v>322</v>
      </c>
      <c r="Q26" s="261"/>
      <c r="R26" s="261">
        <v>1505</v>
      </c>
      <c r="S26" s="261">
        <v>712</v>
      </c>
      <c r="T26" s="261">
        <v>793</v>
      </c>
      <c r="U26" s="261"/>
      <c r="V26" s="261">
        <v>1451</v>
      </c>
      <c r="W26" s="261">
        <v>658</v>
      </c>
      <c r="X26" s="261">
        <v>793</v>
      </c>
      <c r="Y26" s="261"/>
      <c r="Z26" s="261">
        <v>1309</v>
      </c>
      <c r="AA26" s="261">
        <v>630</v>
      </c>
      <c r="AB26" s="261">
        <v>679</v>
      </c>
    </row>
    <row r="27" spans="1:28" ht="15" customHeight="1" x14ac:dyDescent="0.2">
      <c r="A27" s="107" t="s">
        <v>93</v>
      </c>
      <c r="B27" s="261">
        <v>1040</v>
      </c>
      <c r="C27" s="261">
        <v>537</v>
      </c>
      <c r="D27" s="261">
        <v>503</v>
      </c>
      <c r="E27" s="261"/>
      <c r="F27" s="261">
        <v>284</v>
      </c>
      <c r="G27" s="261">
        <v>131</v>
      </c>
      <c r="H27" s="261">
        <v>153</v>
      </c>
      <c r="I27" s="261"/>
      <c r="J27" s="261">
        <v>207</v>
      </c>
      <c r="K27" s="261">
        <v>110</v>
      </c>
      <c r="L27" s="261">
        <v>97</v>
      </c>
      <c r="M27" s="261"/>
      <c r="N27" s="261">
        <v>222</v>
      </c>
      <c r="O27" s="261">
        <v>125</v>
      </c>
      <c r="P27" s="261">
        <v>97</v>
      </c>
      <c r="Q27" s="261"/>
      <c r="R27" s="261">
        <v>140</v>
      </c>
      <c r="S27" s="261">
        <v>75</v>
      </c>
      <c r="T27" s="261">
        <v>65</v>
      </c>
      <c r="U27" s="261"/>
      <c r="V27" s="261">
        <v>103</v>
      </c>
      <c r="W27" s="261">
        <v>58</v>
      </c>
      <c r="X27" s="261">
        <v>45</v>
      </c>
      <c r="Y27" s="261"/>
      <c r="Z27" s="261">
        <v>84</v>
      </c>
      <c r="AA27" s="261">
        <v>38</v>
      </c>
      <c r="AB27" s="261">
        <v>46</v>
      </c>
    </row>
    <row r="28" spans="1:28" ht="15" customHeight="1" x14ac:dyDescent="0.2">
      <c r="A28" s="107" t="s">
        <v>94</v>
      </c>
      <c r="B28" s="261">
        <v>2203</v>
      </c>
      <c r="C28" s="261">
        <v>1074</v>
      </c>
      <c r="D28" s="261">
        <v>1129</v>
      </c>
      <c r="E28" s="261"/>
      <c r="F28" s="261">
        <v>480</v>
      </c>
      <c r="G28" s="261">
        <v>239</v>
      </c>
      <c r="H28" s="261">
        <v>241</v>
      </c>
      <c r="I28" s="261"/>
      <c r="J28" s="261">
        <v>444</v>
      </c>
      <c r="K28" s="261">
        <v>209</v>
      </c>
      <c r="L28" s="261">
        <v>235</v>
      </c>
      <c r="M28" s="261"/>
      <c r="N28" s="261">
        <v>424</v>
      </c>
      <c r="O28" s="261">
        <v>202</v>
      </c>
      <c r="P28" s="261">
        <v>222</v>
      </c>
      <c r="Q28" s="261"/>
      <c r="R28" s="261">
        <v>397</v>
      </c>
      <c r="S28" s="261">
        <v>188</v>
      </c>
      <c r="T28" s="261">
        <v>209</v>
      </c>
      <c r="U28" s="261"/>
      <c r="V28" s="261">
        <v>274</v>
      </c>
      <c r="W28" s="261">
        <v>140</v>
      </c>
      <c r="X28" s="261">
        <v>134</v>
      </c>
      <c r="Y28" s="261"/>
      <c r="Z28" s="261">
        <v>184</v>
      </c>
      <c r="AA28" s="261">
        <v>96</v>
      </c>
      <c r="AB28" s="261">
        <v>88</v>
      </c>
    </row>
    <row r="29" spans="1:28" ht="15" customHeight="1" x14ac:dyDescent="0.2">
      <c r="A29" s="107" t="s">
        <v>95</v>
      </c>
      <c r="B29" s="261">
        <v>2827</v>
      </c>
      <c r="C29" s="261">
        <v>1492</v>
      </c>
      <c r="D29" s="261">
        <v>1335</v>
      </c>
      <c r="E29" s="261"/>
      <c r="F29" s="261">
        <v>547</v>
      </c>
      <c r="G29" s="261">
        <v>287</v>
      </c>
      <c r="H29" s="261">
        <v>260</v>
      </c>
      <c r="I29" s="261"/>
      <c r="J29" s="261">
        <v>514</v>
      </c>
      <c r="K29" s="261">
        <v>280</v>
      </c>
      <c r="L29" s="261">
        <v>234</v>
      </c>
      <c r="M29" s="261"/>
      <c r="N29" s="261">
        <v>514</v>
      </c>
      <c r="O29" s="261">
        <v>261</v>
      </c>
      <c r="P29" s="261">
        <v>253</v>
      </c>
      <c r="Q29" s="261"/>
      <c r="R29" s="261">
        <v>503</v>
      </c>
      <c r="S29" s="261">
        <v>278</v>
      </c>
      <c r="T29" s="261">
        <v>225</v>
      </c>
      <c r="U29" s="261"/>
      <c r="V29" s="261">
        <v>387</v>
      </c>
      <c r="W29" s="261">
        <v>199</v>
      </c>
      <c r="X29" s="261">
        <v>188</v>
      </c>
      <c r="Y29" s="261"/>
      <c r="Z29" s="261">
        <v>362</v>
      </c>
      <c r="AA29" s="261">
        <v>187</v>
      </c>
      <c r="AB29" s="261">
        <v>175</v>
      </c>
    </row>
    <row r="30" spans="1:28" ht="15" customHeight="1" x14ac:dyDescent="0.2">
      <c r="A30" s="107" t="s">
        <v>96</v>
      </c>
      <c r="B30" s="261">
        <v>3252</v>
      </c>
      <c r="C30" s="261">
        <v>1671</v>
      </c>
      <c r="D30" s="261">
        <v>1581</v>
      </c>
      <c r="E30" s="261"/>
      <c r="F30" s="261">
        <v>850</v>
      </c>
      <c r="G30" s="261">
        <v>441</v>
      </c>
      <c r="H30" s="261">
        <v>409</v>
      </c>
      <c r="I30" s="261"/>
      <c r="J30" s="261">
        <v>613</v>
      </c>
      <c r="K30" s="261">
        <v>316</v>
      </c>
      <c r="L30" s="261">
        <v>297</v>
      </c>
      <c r="M30" s="261"/>
      <c r="N30" s="261">
        <v>558</v>
      </c>
      <c r="O30" s="261">
        <v>291</v>
      </c>
      <c r="P30" s="261">
        <v>267</v>
      </c>
      <c r="Q30" s="261"/>
      <c r="R30" s="261">
        <v>496</v>
      </c>
      <c r="S30" s="261">
        <v>242</v>
      </c>
      <c r="T30" s="261">
        <v>254</v>
      </c>
      <c r="U30" s="261"/>
      <c r="V30" s="261">
        <v>412</v>
      </c>
      <c r="W30" s="261">
        <v>212</v>
      </c>
      <c r="X30" s="261">
        <v>200</v>
      </c>
      <c r="Y30" s="261"/>
      <c r="Z30" s="261">
        <v>323</v>
      </c>
      <c r="AA30" s="261">
        <v>169</v>
      </c>
      <c r="AB30" s="261">
        <v>154</v>
      </c>
    </row>
    <row r="31" spans="1:28" ht="15" customHeight="1" x14ac:dyDescent="0.2">
      <c r="A31" s="107" t="s">
        <v>97</v>
      </c>
      <c r="B31" s="261">
        <v>1673</v>
      </c>
      <c r="C31" s="261">
        <v>848</v>
      </c>
      <c r="D31" s="261">
        <v>825</v>
      </c>
      <c r="E31" s="261"/>
      <c r="F31" s="261">
        <v>363</v>
      </c>
      <c r="G31" s="261">
        <v>201</v>
      </c>
      <c r="H31" s="261">
        <v>162</v>
      </c>
      <c r="I31" s="261"/>
      <c r="J31" s="261">
        <v>321</v>
      </c>
      <c r="K31" s="261">
        <v>162</v>
      </c>
      <c r="L31" s="261">
        <v>159</v>
      </c>
      <c r="M31" s="261"/>
      <c r="N31" s="261">
        <v>284</v>
      </c>
      <c r="O31" s="261">
        <v>142</v>
      </c>
      <c r="P31" s="261">
        <v>142</v>
      </c>
      <c r="Q31" s="261"/>
      <c r="R31" s="261">
        <v>290</v>
      </c>
      <c r="S31" s="261">
        <v>139</v>
      </c>
      <c r="T31" s="261">
        <v>151</v>
      </c>
      <c r="U31" s="261"/>
      <c r="V31" s="261">
        <v>209</v>
      </c>
      <c r="W31" s="261">
        <v>105</v>
      </c>
      <c r="X31" s="261">
        <v>104</v>
      </c>
      <c r="Y31" s="261"/>
      <c r="Z31" s="261">
        <v>206</v>
      </c>
      <c r="AA31" s="261">
        <v>99</v>
      </c>
      <c r="AB31" s="261">
        <v>107</v>
      </c>
    </row>
    <row r="32" spans="1:28" ht="15" customHeight="1" x14ac:dyDescent="0.2">
      <c r="A32" s="107" t="s">
        <v>98</v>
      </c>
      <c r="B32" s="261">
        <v>2102</v>
      </c>
      <c r="C32" s="261">
        <v>1087</v>
      </c>
      <c r="D32" s="261">
        <v>1015</v>
      </c>
      <c r="E32" s="261"/>
      <c r="F32" s="261">
        <v>467</v>
      </c>
      <c r="G32" s="261">
        <v>236</v>
      </c>
      <c r="H32" s="261">
        <v>231</v>
      </c>
      <c r="I32" s="261"/>
      <c r="J32" s="261">
        <v>385</v>
      </c>
      <c r="K32" s="261">
        <v>193</v>
      </c>
      <c r="L32" s="261">
        <v>192</v>
      </c>
      <c r="M32" s="261"/>
      <c r="N32" s="261">
        <v>380</v>
      </c>
      <c r="O32" s="261">
        <v>203</v>
      </c>
      <c r="P32" s="261">
        <v>177</v>
      </c>
      <c r="Q32" s="261"/>
      <c r="R32" s="261">
        <v>369</v>
      </c>
      <c r="S32" s="261">
        <v>196</v>
      </c>
      <c r="T32" s="261">
        <v>173</v>
      </c>
      <c r="U32" s="261"/>
      <c r="V32" s="261">
        <v>254</v>
      </c>
      <c r="W32" s="261">
        <v>135</v>
      </c>
      <c r="X32" s="261">
        <v>119</v>
      </c>
      <c r="Y32" s="261"/>
      <c r="Z32" s="261">
        <v>247</v>
      </c>
      <c r="AA32" s="261">
        <v>124</v>
      </c>
      <c r="AB32" s="261">
        <v>123</v>
      </c>
    </row>
    <row r="33" spans="1:28" ht="15" customHeight="1" x14ac:dyDescent="0.2">
      <c r="A33" s="107" t="s">
        <v>99</v>
      </c>
      <c r="B33" s="261">
        <v>4858</v>
      </c>
      <c r="C33" s="261">
        <v>2484</v>
      </c>
      <c r="D33" s="261">
        <v>2374</v>
      </c>
      <c r="E33" s="261"/>
      <c r="F33" s="261">
        <v>1069</v>
      </c>
      <c r="G33" s="261">
        <v>548</v>
      </c>
      <c r="H33" s="261">
        <v>521</v>
      </c>
      <c r="I33" s="261"/>
      <c r="J33" s="261">
        <v>980</v>
      </c>
      <c r="K33" s="261">
        <v>488</v>
      </c>
      <c r="L33" s="261">
        <v>492</v>
      </c>
      <c r="M33" s="261"/>
      <c r="N33" s="261">
        <v>937</v>
      </c>
      <c r="O33" s="261">
        <v>486</v>
      </c>
      <c r="P33" s="261">
        <v>451</v>
      </c>
      <c r="Q33" s="261"/>
      <c r="R33" s="261">
        <v>758</v>
      </c>
      <c r="S33" s="261">
        <v>393</v>
      </c>
      <c r="T33" s="261">
        <v>365</v>
      </c>
      <c r="U33" s="261"/>
      <c r="V33" s="261">
        <v>608</v>
      </c>
      <c r="W33" s="261">
        <v>299</v>
      </c>
      <c r="X33" s="261">
        <v>309</v>
      </c>
      <c r="Y33" s="261"/>
      <c r="Z33" s="261">
        <v>506</v>
      </c>
      <c r="AA33" s="261">
        <v>270</v>
      </c>
      <c r="AB33" s="261">
        <v>236</v>
      </c>
    </row>
    <row r="34" spans="1:28" ht="15" customHeight="1" x14ac:dyDescent="0.2">
      <c r="A34" s="107" t="s">
        <v>100</v>
      </c>
      <c r="B34" s="261">
        <v>4032</v>
      </c>
      <c r="C34" s="261">
        <v>2085</v>
      </c>
      <c r="D34" s="261">
        <v>1947</v>
      </c>
      <c r="E34" s="261"/>
      <c r="F34" s="261">
        <v>1008</v>
      </c>
      <c r="G34" s="261">
        <v>528</v>
      </c>
      <c r="H34" s="261">
        <v>480</v>
      </c>
      <c r="I34" s="261"/>
      <c r="J34" s="261">
        <v>851</v>
      </c>
      <c r="K34" s="261">
        <v>440</v>
      </c>
      <c r="L34" s="261">
        <v>411</v>
      </c>
      <c r="M34" s="261"/>
      <c r="N34" s="261">
        <v>739</v>
      </c>
      <c r="O34" s="261">
        <v>370</v>
      </c>
      <c r="P34" s="261">
        <v>369</v>
      </c>
      <c r="Q34" s="261"/>
      <c r="R34" s="261">
        <v>602</v>
      </c>
      <c r="S34" s="261">
        <v>321</v>
      </c>
      <c r="T34" s="261">
        <v>281</v>
      </c>
      <c r="U34" s="261"/>
      <c r="V34" s="261">
        <v>436</v>
      </c>
      <c r="W34" s="261">
        <v>224</v>
      </c>
      <c r="X34" s="261">
        <v>212</v>
      </c>
      <c r="Y34" s="261"/>
      <c r="Z34" s="261">
        <v>396</v>
      </c>
      <c r="AA34" s="261">
        <v>202</v>
      </c>
      <c r="AB34" s="261">
        <v>194</v>
      </c>
    </row>
    <row r="35" spans="1:28" ht="15" customHeight="1" x14ac:dyDescent="0.2">
      <c r="A35" s="107" t="s">
        <v>101</v>
      </c>
      <c r="B35" s="261">
        <v>1325</v>
      </c>
      <c r="C35" s="261">
        <v>674</v>
      </c>
      <c r="D35" s="261">
        <v>651</v>
      </c>
      <c r="E35" s="261"/>
      <c r="F35" s="261">
        <v>297</v>
      </c>
      <c r="G35" s="261">
        <v>156</v>
      </c>
      <c r="H35" s="261">
        <v>141</v>
      </c>
      <c r="I35" s="261"/>
      <c r="J35" s="261">
        <v>252</v>
      </c>
      <c r="K35" s="261">
        <v>120</v>
      </c>
      <c r="L35" s="261">
        <v>132</v>
      </c>
      <c r="M35" s="261"/>
      <c r="N35" s="261">
        <v>251</v>
      </c>
      <c r="O35" s="261">
        <v>128</v>
      </c>
      <c r="P35" s="261">
        <v>123</v>
      </c>
      <c r="Q35" s="261"/>
      <c r="R35" s="261">
        <v>217</v>
      </c>
      <c r="S35" s="261">
        <v>110</v>
      </c>
      <c r="T35" s="261">
        <v>107</v>
      </c>
      <c r="U35" s="261"/>
      <c r="V35" s="261">
        <v>182</v>
      </c>
      <c r="W35" s="261">
        <v>98</v>
      </c>
      <c r="X35" s="261">
        <v>84</v>
      </c>
      <c r="Y35" s="261"/>
      <c r="Z35" s="261">
        <v>126</v>
      </c>
      <c r="AA35" s="261">
        <v>62</v>
      </c>
      <c r="AB35" s="261">
        <v>64</v>
      </c>
    </row>
    <row r="36" spans="1:28" ht="15" customHeight="1" x14ac:dyDescent="0.2">
      <c r="A36" s="107" t="s">
        <v>102</v>
      </c>
      <c r="B36" s="261">
        <v>1484</v>
      </c>
      <c r="C36" s="261">
        <v>803</v>
      </c>
      <c r="D36" s="261">
        <v>681</v>
      </c>
      <c r="E36" s="261"/>
      <c r="F36" s="261">
        <v>363</v>
      </c>
      <c r="G36" s="261">
        <v>201</v>
      </c>
      <c r="H36" s="261">
        <v>162</v>
      </c>
      <c r="I36" s="261"/>
      <c r="J36" s="261">
        <v>299</v>
      </c>
      <c r="K36" s="261">
        <v>158</v>
      </c>
      <c r="L36" s="261">
        <v>141</v>
      </c>
      <c r="M36" s="261"/>
      <c r="N36" s="261">
        <v>290</v>
      </c>
      <c r="O36" s="261">
        <v>176</v>
      </c>
      <c r="P36" s="261">
        <v>114</v>
      </c>
      <c r="Q36" s="261"/>
      <c r="R36" s="261">
        <v>249</v>
      </c>
      <c r="S36" s="261">
        <v>134</v>
      </c>
      <c r="T36" s="261">
        <v>115</v>
      </c>
      <c r="U36" s="261"/>
      <c r="V36" s="261">
        <v>138</v>
      </c>
      <c r="W36" s="261">
        <v>62</v>
      </c>
      <c r="X36" s="261">
        <v>76</v>
      </c>
      <c r="Y36" s="261"/>
      <c r="Z36" s="261">
        <v>145</v>
      </c>
      <c r="AA36" s="261">
        <v>72</v>
      </c>
      <c r="AB36" s="261">
        <v>73</v>
      </c>
    </row>
    <row r="37" spans="1:28" ht="15" customHeight="1" x14ac:dyDescent="0.2">
      <c r="A37" s="107" t="s">
        <v>103</v>
      </c>
      <c r="B37" s="261">
        <v>5874</v>
      </c>
      <c r="C37" s="261">
        <v>2860</v>
      </c>
      <c r="D37" s="261">
        <v>3014</v>
      </c>
      <c r="E37" s="261"/>
      <c r="F37" s="261">
        <v>1372</v>
      </c>
      <c r="G37" s="261">
        <v>706</v>
      </c>
      <c r="H37" s="261">
        <v>666</v>
      </c>
      <c r="I37" s="261"/>
      <c r="J37" s="261">
        <v>1146</v>
      </c>
      <c r="K37" s="261">
        <v>551</v>
      </c>
      <c r="L37" s="261">
        <v>595</v>
      </c>
      <c r="M37" s="261"/>
      <c r="N37" s="261">
        <v>1069</v>
      </c>
      <c r="O37" s="261">
        <v>503</v>
      </c>
      <c r="P37" s="261">
        <v>566</v>
      </c>
      <c r="Q37" s="261"/>
      <c r="R37" s="261">
        <v>1050</v>
      </c>
      <c r="S37" s="261">
        <v>514</v>
      </c>
      <c r="T37" s="261">
        <v>536</v>
      </c>
      <c r="U37" s="261"/>
      <c r="V37" s="261">
        <v>598</v>
      </c>
      <c r="W37" s="261">
        <v>292</v>
      </c>
      <c r="X37" s="261">
        <v>306</v>
      </c>
      <c r="Y37" s="261"/>
      <c r="Z37" s="261">
        <v>639</v>
      </c>
      <c r="AA37" s="261">
        <v>294</v>
      </c>
      <c r="AB37" s="261">
        <v>345</v>
      </c>
    </row>
    <row r="38" spans="1:28" ht="15" customHeight="1" x14ac:dyDescent="0.2">
      <c r="A38" s="107" t="s">
        <v>104</v>
      </c>
      <c r="B38" s="261">
        <v>4377</v>
      </c>
      <c r="C38" s="261">
        <v>2207</v>
      </c>
      <c r="D38" s="261">
        <v>2170</v>
      </c>
      <c r="E38" s="261"/>
      <c r="F38" s="261">
        <v>1024</v>
      </c>
      <c r="G38" s="261">
        <v>534</v>
      </c>
      <c r="H38" s="261">
        <v>490</v>
      </c>
      <c r="I38" s="261"/>
      <c r="J38" s="261">
        <v>831</v>
      </c>
      <c r="K38" s="261">
        <v>430</v>
      </c>
      <c r="L38" s="261">
        <v>401</v>
      </c>
      <c r="M38" s="261"/>
      <c r="N38" s="261">
        <v>783</v>
      </c>
      <c r="O38" s="261">
        <v>362</v>
      </c>
      <c r="P38" s="261">
        <v>421</v>
      </c>
      <c r="Q38" s="261"/>
      <c r="R38" s="261">
        <v>757</v>
      </c>
      <c r="S38" s="261">
        <v>374</v>
      </c>
      <c r="T38" s="261">
        <v>383</v>
      </c>
      <c r="U38" s="261"/>
      <c r="V38" s="261">
        <v>552</v>
      </c>
      <c r="W38" s="261">
        <v>288</v>
      </c>
      <c r="X38" s="261">
        <v>264</v>
      </c>
      <c r="Y38" s="261"/>
      <c r="Z38" s="261">
        <v>430</v>
      </c>
      <c r="AA38" s="261">
        <v>219</v>
      </c>
      <c r="AB38" s="261">
        <v>211</v>
      </c>
    </row>
    <row r="39" spans="1:28" ht="15" customHeight="1" thickBot="1" x14ac:dyDescent="0.25">
      <c r="A39" s="122" t="s">
        <v>105</v>
      </c>
      <c r="B39" s="261">
        <v>1189</v>
      </c>
      <c r="C39" s="261">
        <v>607</v>
      </c>
      <c r="D39" s="261">
        <v>582</v>
      </c>
      <c r="E39" s="261"/>
      <c r="F39" s="261">
        <v>297</v>
      </c>
      <c r="G39" s="261">
        <v>155</v>
      </c>
      <c r="H39" s="261">
        <v>142</v>
      </c>
      <c r="I39" s="261"/>
      <c r="J39" s="261">
        <v>242</v>
      </c>
      <c r="K39" s="261">
        <v>126</v>
      </c>
      <c r="L39" s="261">
        <v>116</v>
      </c>
      <c r="M39" s="261"/>
      <c r="N39" s="261">
        <v>234</v>
      </c>
      <c r="O39" s="261">
        <v>118</v>
      </c>
      <c r="P39" s="261">
        <v>116</v>
      </c>
      <c r="Q39" s="261"/>
      <c r="R39" s="261">
        <v>176</v>
      </c>
      <c r="S39" s="261">
        <v>91</v>
      </c>
      <c r="T39" s="261">
        <v>85</v>
      </c>
      <c r="U39" s="261"/>
      <c r="V39" s="261">
        <v>148</v>
      </c>
      <c r="W39" s="261">
        <v>77</v>
      </c>
      <c r="X39" s="261">
        <v>71</v>
      </c>
      <c r="Y39" s="261"/>
      <c r="Z39" s="261">
        <v>92</v>
      </c>
      <c r="AA39" s="261">
        <v>40</v>
      </c>
      <c r="AB39" s="261">
        <v>52</v>
      </c>
    </row>
    <row r="40" spans="1:28" ht="15" customHeight="1" x14ac:dyDescent="0.25">
      <c r="A40" s="388" t="s">
        <v>238</v>
      </c>
      <c r="B40" s="388"/>
      <c r="C40" s="388"/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</row>
    <row r="41" spans="1:28" ht="15" customHeight="1" x14ac:dyDescent="0.25">
      <c r="A41" s="389" t="s">
        <v>224</v>
      </c>
      <c r="B41" s="389"/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</row>
  </sheetData>
  <sortState ref="B13:AC39">
    <sortCondition ref="AC13:AC39"/>
  </sortState>
  <mergeCells count="17">
    <mergeCell ref="A41:AB41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93"/>
  <sheetViews>
    <sheetView zoomScaleNormal="100" zoomScaleSheetLayoutView="100" workbookViewId="0">
      <selection activeCell="B16" activeCellId="1" sqref="B62 B16"/>
    </sheetView>
  </sheetViews>
  <sheetFormatPr baseColWidth="10" defaultRowHeight="15" customHeight="1" x14ac:dyDescent="0.2"/>
  <cols>
    <col min="1" max="1" width="19.28515625" style="101" customWidth="1"/>
    <col min="2" max="4" width="7.42578125" style="101" bestFit="1" customWidth="1"/>
    <col min="5" max="5" width="1.42578125" style="101" customWidth="1"/>
    <col min="6" max="8" width="7" style="101" bestFit="1" customWidth="1"/>
    <col min="9" max="9" width="1.42578125" style="101" customWidth="1"/>
    <col min="10" max="12" width="7" style="101" bestFit="1" customWidth="1"/>
    <col min="13" max="13" width="1.42578125" style="101" customWidth="1"/>
    <col min="14" max="16" width="7" style="101" bestFit="1" customWidth="1"/>
    <col min="17" max="17" width="1.42578125" style="101" customWidth="1"/>
    <col min="18" max="20" width="7" style="101" bestFit="1" customWidth="1"/>
    <col min="21" max="21" width="1.42578125" style="101" customWidth="1"/>
    <col min="22" max="24" width="7" style="101" bestFit="1" customWidth="1"/>
    <col min="25" max="25" width="1.42578125" style="101" customWidth="1"/>
    <col min="26" max="28" width="7" style="101" bestFit="1" customWidth="1"/>
    <col min="29" max="29" width="2.140625" style="101" customWidth="1"/>
    <col min="30" max="30" width="17" style="10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58" width="4.85546875" style="95" customWidth="1"/>
    <col min="59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Z1" s="29"/>
      <c r="AA1" s="372" t="s">
        <v>317</v>
      </c>
      <c r="AB1" s="372"/>
      <c r="BF1" s="29"/>
      <c r="BG1" s="372" t="s">
        <v>317</v>
      </c>
      <c r="BH1" s="372"/>
    </row>
    <row r="2" spans="1:62" ht="15" customHeight="1" x14ac:dyDescent="0.2">
      <c r="Z2" s="30"/>
      <c r="AA2" s="372"/>
      <c r="AB2" s="372"/>
      <c r="BF2" s="30"/>
      <c r="BG2" s="372"/>
      <c r="BH2" s="372"/>
    </row>
    <row r="3" spans="1:62" ht="15" customHeight="1" x14ac:dyDescent="0.2">
      <c r="A3" s="394" t="s">
        <v>285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D3" s="394" t="s">
        <v>283</v>
      </c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  <c r="BC3" s="394"/>
      <c r="BD3" s="394"/>
      <c r="BE3" s="394"/>
    </row>
    <row r="4" spans="1:62" ht="15" customHeight="1" x14ac:dyDescent="0.2">
      <c r="A4" s="393" t="s">
        <v>307</v>
      </c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D4" s="393" t="s">
        <v>308</v>
      </c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</row>
    <row r="5" spans="1:62" ht="15" customHeight="1" x14ac:dyDescent="0.2">
      <c r="A5" s="384" t="s">
        <v>236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D5" s="384" t="s">
        <v>236</v>
      </c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101"/>
    </row>
    <row r="6" spans="1:62" ht="15" customHeight="1" x14ac:dyDescent="0.2">
      <c r="A6" s="384" t="s">
        <v>246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D6" s="384" t="s">
        <v>246</v>
      </c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101"/>
    </row>
    <row r="7" spans="1:62" ht="15" customHeight="1" x14ac:dyDescent="0.2">
      <c r="A7" s="384" t="s">
        <v>230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D7" s="384" t="s">
        <v>230</v>
      </c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  <c r="BF7" s="101"/>
    </row>
    <row r="8" spans="1:62" ht="15" customHeight="1" x14ac:dyDescent="0.2">
      <c r="A8" s="384" t="s">
        <v>481</v>
      </c>
      <c r="B8" s="384"/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D8" s="384" t="s">
        <v>481</v>
      </c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F8" s="101"/>
    </row>
    <row r="9" spans="1:62" ht="15" customHeight="1" thickBot="1" x14ac:dyDescent="0.25">
      <c r="A9" s="99"/>
      <c r="B9" s="141"/>
      <c r="C9" s="99"/>
      <c r="D9" s="99"/>
      <c r="E9" s="99"/>
      <c r="F9" s="100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D9" s="99"/>
      <c r="AE9" s="141"/>
      <c r="AF9" s="99"/>
      <c r="AG9" s="99"/>
      <c r="AH9" s="99"/>
      <c r="AI9" s="10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101"/>
    </row>
    <row r="10" spans="1:62" ht="15" customHeight="1" x14ac:dyDescent="0.2">
      <c r="A10" s="391" t="s">
        <v>242</v>
      </c>
      <c r="B10" s="385" t="s">
        <v>19</v>
      </c>
      <c r="C10" s="385"/>
      <c r="D10" s="385"/>
      <c r="E10" s="108"/>
      <c r="F10" s="385" t="s">
        <v>116</v>
      </c>
      <c r="G10" s="385"/>
      <c r="H10" s="385"/>
      <c r="I10" s="108"/>
      <c r="J10" s="385" t="s">
        <v>117</v>
      </c>
      <c r="K10" s="385"/>
      <c r="L10" s="385"/>
      <c r="M10" s="108"/>
      <c r="N10" s="385" t="s">
        <v>118</v>
      </c>
      <c r="O10" s="385"/>
      <c r="P10" s="385"/>
      <c r="Q10" s="108"/>
      <c r="R10" s="385" t="s">
        <v>119</v>
      </c>
      <c r="S10" s="385"/>
      <c r="T10" s="385"/>
      <c r="U10" s="108"/>
      <c r="V10" s="385" t="s">
        <v>120</v>
      </c>
      <c r="W10" s="385"/>
      <c r="X10" s="385"/>
      <c r="Y10" s="108"/>
      <c r="Z10" s="385" t="s">
        <v>121</v>
      </c>
      <c r="AA10" s="385"/>
      <c r="AB10" s="385"/>
      <c r="AD10" s="391" t="s">
        <v>242</v>
      </c>
      <c r="AE10" s="385" t="s">
        <v>19</v>
      </c>
      <c r="AF10" s="385"/>
      <c r="AG10" s="385"/>
      <c r="AH10" s="108"/>
      <c r="AI10" s="385" t="s">
        <v>116</v>
      </c>
      <c r="AJ10" s="385"/>
      <c r="AK10" s="385"/>
      <c r="AL10" s="108"/>
      <c r="AM10" s="385" t="s">
        <v>117</v>
      </c>
      <c r="AN10" s="385"/>
      <c r="AO10" s="385"/>
      <c r="AP10" s="108"/>
      <c r="AQ10" s="385" t="s">
        <v>118</v>
      </c>
      <c r="AR10" s="385"/>
      <c r="AS10" s="385"/>
      <c r="AT10" s="108"/>
      <c r="AU10" s="385" t="s">
        <v>119</v>
      </c>
      <c r="AV10" s="385"/>
      <c r="AW10" s="385"/>
      <c r="AX10" s="108"/>
      <c r="AY10" s="385" t="s">
        <v>120</v>
      </c>
      <c r="AZ10" s="385"/>
      <c r="BA10" s="385"/>
      <c r="BB10" s="108"/>
      <c r="BC10" s="385" t="s">
        <v>121</v>
      </c>
      <c r="BD10" s="385"/>
      <c r="BE10" s="385"/>
      <c r="BF10" s="101"/>
    </row>
    <row r="11" spans="1:62" ht="15" customHeight="1" thickBot="1" x14ac:dyDescent="0.25">
      <c r="A11" s="392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92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  <c r="BF11" s="101"/>
    </row>
    <row r="12" spans="1:62" ht="15" customHeight="1" x14ac:dyDescent="0.2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03"/>
      <c r="AE12" s="97"/>
      <c r="AF12" s="97"/>
      <c r="AG12" s="97"/>
      <c r="AH12" s="98"/>
      <c r="AI12" s="97"/>
      <c r="AJ12" s="97"/>
      <c r="AK12" s="97"/>
      <c r="AL12" s="98"/>
      <c r="AM12" s="97"/>
      <c r="AN12" s="97"/>
      <c r="AO12" s="97"/>
      <c r="AP12" s="98"/>
      <c r="AQ12" s="97"/>
      <c r="AR12" s="97"/>
      <c r="AS12" s="97"/>
      <c r="AT12" s="98"/>
      <c r="AU12" s="97"/>
      <c r="AV12" s="97"/>
      <c r="AW12" s="97"/>
      <c r="AX12" s="98"/>
      <c r="AY12" s="97"/>
      <c r="AZ12" s="97"/>
      <c r="BA12" s="97"/>
      <c r="BB12" s="98"/>
      <c r="BC12" s="97"/>
      <c r="BD12" s="97"/>
      <c r="BE12" s="97"/>
    </row>
    <row r="13" spans="1:62" s="154" customFormat="1" ht="15" customHeight="1" x14ac:dyDescent="0.25">
      <c r="A13" s="150" t="s">
        <v>244</v>
      </c>
      <c r="B13" s="152">
        <f>+F13+J13+N13+R13+V13+Z13</f>
        <v>83373</v>
      </c>
      <c r="C13" s="152">
        <f>+G13+K13+O13+S13+W13+AA13</f>
        <v>40065</v>
      </c>
      <c r="D13" s="152">
        <f>+H13+L13+P13+T13+X13+AB13</f>
        <v>43308</v>
      </c>
      <c r="E13" s="152"/>
      <c r="F13" s="152">
        <f>SUM(F15:F41)</f>
        <v>13985</v>
      </c>
      <c r="G13" s="152">
        <f>SUM(G15:G41)</f>
        <v>7043</v>
      </c>
      <c r="H13" s="152">
        <f>SUM(H15:H41)</f>
        <v>6942</v>
      </c>
      <c r="I13" s="152"/>
      <c r="J13" s="152">
        <f>SUM(J15:J41)</f>
        <v>13043</v>
      </c>
      <c r="K13" s="152">
        <f>SUM(K15:K41)</f>
        <v>6348</v>
      </c>
      <c r="L13" s="152">
        <f>SUM(L15:L41)</f>
        <v>6695</v>
      </c>
      <c r="M13" s="152"/>
      <c r="N13" s="152">
        <f>SUM(N15:N41)</f>
        <v>13991</v>
      </c>
      <c r="O13" s="152">
        <f>SUM(O15:O41)</f>
        <v>6783</v>
      </c>
      <c r="P13" s="152">
        <f>SUM(P15:P41)</f>
        <v>7208</v>
      </c>
      <c r="Q13" s="152"/>
      <c r="R13" s="152">
        <f>SUM(R15:R41)</f>
        <v>15567</v>
      </c>
      <c r="S13" s="152">
        <f>SUM(S15:S41)</f>
        <v>7274</v>
      </c>
      <c r="T13" s="152">
        <f>SUM(T15:T41)</f>
        <v>8293</v>
      </c>
      <c r="U13" s="152"/>
      <c r="V13" s="152">
        <f>SUM(V15:V41)</f>
        <v>13166</v>
      </c>
      <c r="W13" s="152">
        <f>SUM(W15:W41)</f>
        <v>6086</v>
      </c>
      <c r="X13" s="152">
        <f>SUM(X15:X41)</f>
        <v>7080</v>
      </c>
      <c r="Y13" s="152"/>
      <c r="Z13" s="152">
        <f>SUM(Z15:Z41)</f>
        <v>13621</v>
      </c>
      <c r="AA13" s="152">
        <f>SUM(AA15:AA41)</f>
        <v>6531</v>
      </c>
      <c r="AB13" s="152">
        <f>SUM(AB15:AB41)</f>
        <v>7090</v>
      </c>
      <c r="AD13" s="150" t="s">
        <v>244</v>
      </c>
      <c r="AE13" s="158">
        <f>+B13/(B13+B59)*100</f>
        <v>83.293038682864449</v>
      </c>
      <c r="AF13" s="158">
        <f t="shared" ref="AF13:AG13" si="0">+C13/(C13+C59)*100</f>
        <v>80.080350182886605</v>
      </c>
      <c r="AG13" s="158">
        <f t="shared" si="0"/>
        <v>86.503545390991704</v>
      </c>
      <c r="AH13" s="159"/>
      <c r="AI13" s="158">
        <f>+F13/(F13+F59)*100</f>
        <v>73.231397601717546</v>
      </c>
      <c r="AJ13" s="158">
        <f t="shared" ref="AJ13" si="1">+G13/(G13+G59)*100</f>
        <v>71.32874215110391</v>
      </c>
      <c r="AK13" s="158">
        <f t="shared" ref="AK13" si="2">+H13/(H13+H59)*100</f>
        <v>75.268350861975492</v>
      </c>
      <c r="AL13" s="159"/>
      <c r="AM13" s="158">
        <f>+J13/(J13+J59)*100</f>
        <v>76.261474595100282</v>
      </c>
      <c r="AN13" s="158">
        <f t="shared" ref="AN13" si="3">+K13/(K13+K59)*100</f>
        <v>72.498857925993605</v>
      </c>
      <c r="AO13" s="158">
        <f t="shared" ref="AO13" si="4">+L13/(L13+L59)*100</f>
        <v>80.20845812866898</v>
      </c>
      <c r="AP13" s="159"/>
      <c r="AQ13" s="158">
        <f>+N13/(N13+N59)*100</f>
        <v>85.897593320235757</v>
      </c>
      <c r="AR13" s="158">
        <f t="shared" ref="AR13" si="5">+O13/(O13+O59)*100</f>
        <v>82.982627844384638</v>
      </c>
      <c r="AS13" s="158">
        <f t="shared" ref="AS13" si="6">+P13/(P13+P59)*100</f>
        <v>88.834113877249195</v>
      </c>
      <c r="AT13" s="159"/>
      <c r="AU13" s="158">
        <f>+R13/(R13+R59)*100</f>
        <v>82.026557066076506</v>
      </c>
      <c r="AV13" s="158">
        <f t="shared" ref="AV13" si="7">+S13/(S13+S59)*100</f>
        <v>77.25969198088157</v>
      </c>
      <c r="AW13" s="158">
        <f t="shared" ref="AW13" si="8">+T13/(T13+T59)*100</f>
        <v>86.719648645822446</v>
      </c>
      <c r="AX13" s="159"/>
      <c r="AY13" s="158">
        <f>+V13/(V13+V59)*100</f>
        <v>88.314998658438427</v>
      </c>
      <c r="AZ13" s="158">
        <f t="shared" ref="AZ13" si="9">+W13/(W13+W59)*100</f>
        <v>84.387132556849693</v>
      </c>
      <c r="BA13" s="158">
        <f t="shared" ref="BA13" si="10">+X13/(X13+X59)*100</f>
        <v>91.995841995842</v>
      </c>
      <c r="BB13" s="159"/>
      <c r="BC13" s="158">
        <f>+Z13/(Z13+Z59)*100</f>
        <v>99.263955691590141</v>
      </c>
      <c r="BD13" s="158">
        <f t="shared" ref="BD13" si="11">+AA13/(AA13+AA59)*100</f>
        <v>98.954545454545453</v>
      </c>
      <c r="BE13" s="158">
        <f t="shared" ref="BE13" si="12">+AB13/(AB13+AB59)*100</f>
        <v>99.550688008986242</v>
      </c>
      <c r="BF13" s="96"/>
      <c r="BG13" s="96"/>
      <c r="BH13" s="96"/>
      <c r="BI13" s="96"/>
      <c r="BJ13" s="96"/>
    </row>
    <row r="14" spans="1:62" ht="15" customHeight="1" x14ac:dyDescent="0.2">
      <c r="A14" s="107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D14" s="107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</row>
    <row r="15" spans="1:62" ht="15" customHeight="1" x14ac:dyDescent="0.2">
      <c r="A15" s="107" t="s">
        <v>79</v>
      </c>
      <c r="B15" s="261">
        <v>4414</v>
      </c>
      <c r="C15" s="261">
        <v>2146</v>
      </c>
      <c r="D15" s="261">
        <v>2268</v>
      </c>
      <c r="E15" s="261"/>
      <c r="F15" s="261">
        <v>554</v>
      </c>
      <c r="G15" s="261">
        <v>282</v>
      </c>
      <c r="H15" s="261">
        <v>272</v>
      </c>
      <c r="I15" s="261"/>
      <c r="J15" s="261">
        <v>633</v>
      </c>
      <c r="K15" s="261">
        <v>325</v>
      </c>
      <c r="L15" s="261">
        <v>308</v>
      </c>
      <c r="M15" s="261"/>
      <c r="N15" s="261">
        <v>730</v>
      </c>
      <c r="O15" s="261">
        <v>352</v>
      </c>
      <c r="P15" s="261">
        <v>378</v>
      </c>
      <c r="Q15" s="261"/>
      <c r="R15" s="261">
        <v>843</v>
      </c>
      <c r="S15" s="261">
        <v>406</v>
      </c>
      <c r="T15" s="261">
        <v>437</v>
      </c>
      <c r="U15" s="261"/>
      <c r="V15" s="261">
        <v>804</v>
      </c>
      <c r="W15" s="261">
        <v>371</v>
      </c>
      <c r="X15" s="261">
        <v>433</v>
      </c>
      <c r="Y15" s="261"/>
      <c r="Z15" s="261">
        <v>850</v>
      </c>
      <c r="AA15" s="261">
        <v>410</v>
      </c>
      <c r="AB15" s="261">
        <v>440</v>
      </c>
      <c r="AD15" s="107" t="s">
        <v>79</v>
      </c>
      <c r="AE15" s="102">
        <f>+B15/(B15+B61)*100</f>
        <v>84.220568593779817</v>
      </c>
      <c r="AF15" s="102">
        <f t="shared" ref="AF15:AG30" si="13">+C15/(C15+C61)*100</f>
        <v>81.690140845070431</v>
      </c>
      <c r="AG15" s="102">
        <f t="shared" si="13"/>
        <v>86.763580719204285</v>
      </c>
      <c r="AH15" s="142"/>
      <c r="AI15" s="102">
        <f>+F15/(F15+F61)*100</f>
        <v>69.16354556803995</v>
      </c>
      <c r="AJ15" s="102">
        <f t="shared" ref="AJ15:AJ41" si="14">+G15/(G15+G61)*100</f>
        <v>68.446601941747574</v>
      </c>
      <c r="AK15" s="102">
        <f t="shared" ref="AK15:AK41" si="15">+H15/(H15+H61)*100</f>
        <v>69.922879177377894</v>
      </c>
      <c r="AL15" s="105"/>
      <c r="AM15" s="102">
        <f>+J15/(J15+J61)*100</f>
        <v>76.634382566585955</v>
      </c>
      <c r="AN15" s="102">
        <f t="shared" ref="AN15:AN41" si="16">+K15/(K15+K61)*100</f>
        <v>75.934579439252332</v>
      </c>
      <c r="AO15" s="102">
        <f t="shared" ref="AO15:AO41" si="17">+L15/(L15+L61)*100</f>
        <v>77.386934673366838</v>
      </c>
      <c r="AP15" s="105"/>
      <c r="AQ15" s="102">
        <f>+N15/(N15+N61)*100</f>
        <v>93.350383631713555</v>
      </c>
      <c r="AR15" s="102">
        <f t="shared" ref="AR15:AR41" si="18">+O15/(O15+O61)*100</f>
        <v>90.721649484536087</v>
      </c>
      <c r="AS15" s="102">
        <f t="shared" ref="AS15:AS41" si="19">+P15/(P15+P61)*100</f>
        <v>95.939086294416242</v>
      </c>
      <c r="AT15" s="105"/>
      <c r="AU15" s="102">
        <f>+R15/(R15+R61)*100</f>
        <v>78.638059701492537</v>
      </c>
      <c r="AV15" s="102">
        <f t="shared" ref="AV15:AV41" si="20">+S15/(S15+S61)*100</f>
        <v>73.68421052631578</v>
      </c>
      <c r="AW15" s="102">
        <f t="shared" ref="AW15:AW41" si="21">+T15/(T15+T61)*100</f>
        <v>83.87715930902111</v>
      </c>
      <c r="AX15" s="105"/>
      <c r="AY15" s="102">
        <f>+V15/(V15+V61)*100</f>
        <v>88.839779005524861</v>
      </c>
      <c r="AZ15" s="102">
        <f t="shared" ref="AZ15:AZ41" si="22">+W15/(W15+W61)*100</f>
        <v>85.483870967741936</v>
      </c>
      <c r="BA15" s="102">
        <f t="shared" ref="BA15:BA41" si="23">+X15/(X15+X61)*100</f>
        <v>91.932059447983022</v>
      </c>
      <c r="BB15" s="142"/>
      <c r="BC15" s="102">
        <f>+Z15/(Z15+Z61)*100</f>
        <v>99.415204678362571</v>
      </c>
      <c r="BD15" s="102">
        <f t="shared" ref="BD15:BD41" si="24">+AA15/(AA15+AA61)*100</f>
        <v>99.033816425120762</v>
      </c>
      <c r="BE15" s="102">
        <f t="shared" ref="BE15:BE41" si="25">+AB15/(AB15+AB61)*100</f>
        <v>99.773242630385482</v>
      </c>
    </row>
    <row r="16" spans="1:62" ht="15" customHeight="1" x14ac:dyDescent="0.2">
      <c r="A16" s="107" t="s">
        <v>80</v>
      </c>
      <c r="B16" s="261">
        <v>2217</v>
      </c>
      <c r="C16" s="261">
        <v>1016</v>
      </c>
      <c r="D16" s="261">
        <v>1201</v>
      </c>
      <c r="E16" s="261"/>
      <c r="F16" s="261">
        <v>164</v>
      </c>
      <c r="G16" s="261">
        <v>77</v>
      </c>
      <c r="H16" s="261">
        <v>87</v>
      </c>
      <c r="I16" s="261"/>
      <c r="J16" s="261">
        <v>175</v>
      </c>
      <c r="K16" s="261">
        <v>85</v>
      </c>
      <c r="L16" s="261">
        <v>90</v>
      </c>
      <c r="M16" s="261"/>
      <c r="N16" s="261">
        <v>195</v>
      </c>
      <c r="O16" s="261">
        <v>86</v>
      </c>
      <c r="P16" s="261">
        <v>109</v>
      </c>
      <c r="Q16" s="261"/>
      <c r="R16" s="261">
        <v>547</v>
      </c>
      <c r="S16" s="261">
        <v>244</v>
      </c>
      <c r="T16" s="261">
        <v>303</v>
      </c>
      <c r="U16" s="261"/>
      <c r="V16" s="261">
        <v>535</v>
      </c>
      <c r="W16" s="261">
        <v>223</v>
      </c>
      <c r="X16" s="261">
        <v>312</v>
      </c>
      <c r="Y16" s="261"/>
      <c r="Z16" s="261">
        <v>601</v>
      </c>
      <c r="AA16" s="261">
        <v>301</v>
      </c>
      <c r="AB16" s="261">
        <v>300</v>
      </c>
      <c r="AD16" s="107" t="s">
        <v>80</v>
      </c>
      <c r="AE16" s="102">
        <f t="shared" ref="AE16:AE41" si="26">+B16/(B16+B62)*100</f>
        <v>73.973973973973969</v>
      </c>
      <c r="AF16" s="102">
        <f t="shared" si="13"/>
        <v>70.555555555555557</v>
      </c>
      <c r="AG16" s="102">
        <f t="shared" si="13"/>
        <v>77.135517019910083</v>
      </c>
      <c r="AH16" s="142"/>
      <c r="AI16" s="102">
        <f t="shared" ref="AI16:AI41" si="27">+F16/(F16+F62)*100</f>
        <v>41.518987341772153</v>
      </c>
      <c r="AJ16" s="102">
        <f t="shared" si="14"/>
        <v>42.076502732240442</v>
      </c>
      <c r="AK16" s="102">
        <f t="shared" si="15"/>
        <v>41.037735849056602</v>
      </c>
      <c r="AL16" s="105"/>
      <c r="AM16" s="102">
        <f t="shared" ref="AM16:AM41" si="28">+J16/(J16+J62)*100</f>
        <v>53.191489361702125</v>
      </c>
      <c r="AN16" s="102">
        <f t="shared" si="16"/>
        <v>50.295857988165679</v>
      </c>
      <c r="AO16" s="102">
        <f t="shared" si="17"/>
        <v>56.25</v>
      </c>
      <c r="AP16" s="105"/>
      <c r="AQ16" s="102">
        <f t="shared" ref="AQ16:AQ41" si="29">+N16/(N16+N62)*100</f>
        <v>61.904761904761905</v>
      </c>
      <c r="AR16" s="102">
        <f t="shared" si="18"/>
        <v>51.807228915662648</v>
      </c>
      <c r="AS16" s="102">
        <f t="shared" si="19"/>
        <v>73.154362416107389</v>
      </c>
      <c r="AT16" s="105"/>
      <c r="AU16" s="102">
        <f t="shared" ref="AU16:AU41" si="30">+R16/(R16+R62)*100</f>
        <v>76.503496503496507</v>
      </c>
      <c r="AV16" s="102">
        <f t="shared" si="20"/>
        <v>73.716012084592137</v>
      </c>
      <c r="AW16" s="102">
        <f t="shared" si="21"/>
        <v>78.90625</v>
      </c>
      <c r="AX16" s="105"/>
      <c r="AY16" s="102">
        <f t="shared" ref="AY16:AY41" si="31">+V16/(V16+V62)*100</f>
        <v>83.333333333333343</v>
      </c>
      <c r="AZ16" s="102">
        <f t="shared" si="22"/>
        <v>76.896551724137936</v>
      </c>
      <c r="BA16" s="102">
        <f t="shared" si="23"/>
        <v>88.63636363636364</v>
      </c>
      <c r="BB16" s="142"/>
      <c r="BC16" s="102">
        <f t="shared" ref="BC16:BC41" si="32">+Z16/(Z16+Z62)*100</f>
        <v>100</v>
      </c>
      <c r="BD16" s="102">
        <f t="shared" si="24"/>
        <v>100</v>
      </c>
      <c r="BE16" s="102">
        <f t="shared" si="25"/>
        <v>100</v>
      </c>
    </row>
    <row r="17" spans="1:57" ht="15" customHeight="1" x14ac:dyDescent="0.2">
      <c r="A17" s="107" t="s">
        <v>81</v>
      </c>
      <c r="B17" s="261">
        <v>1767</v>
      </c>
      <c r="C17" s="261">
        <v>677</v>
      </c>
      <c r="D17" s="261">
        <v>1090</v>
      </c>
      <c r="E17" s="261"/>
      <c r="F17" s="261">
        <v>53</v>
      </c>
      <c r="G17" s="261">
        <v>27</v>
      </c>
      <c r="H17" s="261">
        <v>26</v>
      </c>
      <c r="I17" s="261"/>
      <c r="J17" s="261">
        <v>79</v>
      </c>
      <c r="K17" s="261">
        <v>35</v>
      </c>
      <c r="L17" s="261">
        <v>44</v>
      </c>
      <c r="M17" s="261"/>
      <c r="N17" s="261">
        <v>59</v>
      </c>
      <c r="O17" s="261">
        <v>29</v>
      </c>
      <c r="P17" s="261">
        <v>30</v>
      </c>
      <c r="Q17" s="261"/>
      <c r="R17" s="261">
        <v>499</v>
      </c>
      <c r="S17" s="261">
        <v>188</v>
      </c>
      <c r="T17" s="261">
        <v>311</v>
      </c>
      <c r="U17" s="261"/>
      <c r="V17" s="261">
        <v>475</v>
      </c>
      <c r="W17" s="261">
        <v>200</v>
      </c>
      <c r="X17" s="261">
        <v>275</v>
      </c>
      <c r="Y17" s="261"/>
      <c r="Z17" s="261">
        <v>602</v>
      </c>
      <c r="AA17" s="261">
        <v>198</v>
      </c>
      <c r="AB17" s="261">
        <v>404</v>
      </c>
      <c r="AD17" s="107" t="s">
        <v>81</v>
      </c>
      <c r="AE17" s="102">
        <f t="shared" si="26"/>
        <v>89.695431472081225</v>
      </c>
      <c r="AF17" s="102">
        <f t="shared" si="13"/>
        <v>88.845144356955387</v>
      </c>
      <c r="AG17" s="102">
        <f t="shared" si="13"/>
        <v>90.231788079470192</v>
      </c>
      <c r="AH17" s="142"/>
      <c r="AI17" s="102">
        <f t="shared" si="27"/>
        <v>100</v>
      </c>
      <c r="AJ17" s="102">
        <f t="shared" si="14"/>
        <v>100</v>
      </c>
      <c r="AK17" s="102">
        <f t="shared" si="15"/>
        <v>100</v>
      </c>
      <c r="AL17" s="105"/>
      <c r="AM17" s="102">
        <f t="shared" si="28"/>
        <v>100</v>
      </c>
      <c r="AN17" s="102">
        <f t="shared" si="16"/>
        <v>100</v>
      </c>
      <c r="AO17" s="102">
        <f t="shared" si="17"/>
        <v>100</v>
      </c>
      <c r="AP17" s="105"/>
      <c r="AQ17" s="102">
        <f t="shared" si="29"/>
        <v>100</v>
      </c>
      <c r="AR17" s="102">
        <f t="shared" si="18"/>
        <v>100</v>
      </c>
      <c r="AS17" s="102">
        <f t="shared" si="19"/>
        <v>100</v>
      </c>
      <c r="AT17" s="105"/>
      <c r="AU17" s="102">
        <f t="shared" si="30"/>
        <v>81.402936378466563</v>
      </c>
      <c r="AV17" s="102">
        <f t="shared" si="20"/>
        <v>78.008298755186729</v>
      </c>
      <c r="AW17" s="102">
        <f t="shared" si="21"/>
        <v>83.602150537634415</v>
      </c>
      <c r="AX17" s="105"/>
      <c r="AY17" s="102">
        <f t="shared" si="31"/>
        <v>84.219858156028366</v>
      </c>
      <c r="AZ17" s="102">
        <f t="shared" si="22"/>
        <v>86.206896551724128</v>
      </c>
      <c r="BA17" s="102">
        <f t="shared" si="23"/>
        <v>82.831325301204814</v>
      </c>
      <c r="BB17" s="142"/>
      <c r="BC17" s="102">
        <f t="shared" si="32"/>
        <v>100</v>
      </c>
      <c r="BD17" s="102">
        <f t="shared" si="24"/>
        <v>100</v>
      </c>
      <c r="BE17" s="102">
        <f t="shared" si="25"/>
        <v>100</v>
      </c>
    </row>
    <row r="18" spans="1:57" ht="15" customHeight="1" x14ac:dyDescent="0.2">
      <c r="A18" s="107" t="s">
        <v>82</v>
      </c>
      <c r="B18" s="261">
        <v>8366</v>
      </c>
      <c r="C18" s="261">
        <v>3830</v>
      </c>
      <c r="D18" s="261">
        <v>4536</v>
      </c>
      <c r="E18" s="261"/>
      <c r="F18" s="261">
        <v>1089</v>
      </c>
      <c r="G18" s="261">
        <v>512</v>
      </c>
      <c r="H18" s="261">
        <v>577</v>
      </c>
      <c r="I18" s="261"/>
      <c r="J18" s="261">
        <v>1218</v>
      </c>
      <c r="K18" s="261">
        <v>607</v>
      </c>
      <c r="L18" s="261">
        <v>611</v>
      </c>
      <c r="M18" s="261"/>
      <c r="N18" s="261">
        <v>1236</v>
      </c>
      <c r="O18" s="261">
        <v>568</v>
      </c>
      <c r="P18" s="261">
        <v>668</v>
      </c>
      <c r="Q18" s="261"/>
      <c r="R18" s="261">
        <v>1741</v>
      </c>
      <c r="S18" s="261">
        <v>766</v>
      </c>
      <c r="T18" s="261">
        <v>975</v>
      </c>
      <c r="U18" s="261"/>
      <c r="V18" s="261">
        <v>1501</v>
      </c>
      <c r="W18" s="261">
        <v>656</v>
      </c>
      <c r="X18" s="261">
        <v>845</v>
      </c>
      <c r="Y18" s="261"/>
      <c r="Z18" s="261">
        <v>1581</v>
      </c>
      <c r="AA18" s="261">
        <v>721</v>
      </c>
      <c r="AB18" s="261">
        <v>860</v>
      </c>
      <c r="AD18" s="107" t="s">
        <v>82</v>
      </c>
      <c r="AE18" s="102">
        <f t="shared" si="26"/>
        <v>81.659346022449981</v>
      </c>
      <c r="AF18" s="102">
        <f t="shared" si="13"/>
        <v>77.640381106831541</v>
      </c>
      <c r="AG18" s="102">
        <f t="shared" si="13"/>
        <v>85.391566265060234</v>
      </c>
      <c r="AH18" s="142"/>
      <c r="AI18" s="102">
        <f t="shared" si="27"/>
        <v>67.056650246305409</v>
      </c>
      <c r="AJ18" s="102">
        <f t="shared" si="14"/>
        <v>63.760896637608965</v>
      </c>
      <c r="AK18" s="102">
        <f t="shared" si="15"/>
        <v>70.280146163215591</v>
      </c>
      <c r="AL18" s="105"/>
      <c r="AM18" s="102">
        <f t="shared" si="28"/>
        <v>78.227360308285171</v>
      </c>
      <c r="AN18" s="102">
        <f t="shared" si="16"/>
        <v>75.49751243781094</v>
      </c>
      <c r="AO18" s="102">
        <f t="shared" si="17"/>
        <v>81.142098273572373</v>
      </c>
      <c r="AP18" s="105"/>
      <c r="AQ18" s="102">
        <f t="shared" si="29"/>
        <v>81.800132362673722</v>
      </c>
      <c r="AR18" s="102">
        <f t="shared" si="18"/>
        <v>79.108635097493035</v>
      </c>
      <c r="AS18" s="102">
        <f t="shared" si="19"/>
        <v>84.237074401008826</v>
      </c>
      <c r="AT18" s="105"/>
      <c r="AU18" s="102">
        <f t="shared" si="30"/>
        <v>78.529544429409114</v>
      </c>
      <c r="AV18" s="102">
        <f t="shared" si="20"/>
        <v>71.588785046728972</v>
      </c>
      <c r="AW18" s="102">
        <f t="shared" si="21"/>
        <v>85.00435919790759</v>
      </c>
      <c r="AX18" s="105"/>
      <c r="AY18" s="102">
        <f t="shared" si="31"/>
        <v>87.115496227510164</v>
      </c>
      <c r="AZ18" s="102">
        <f t="shared" si="22"/>
        <v>82.932996207332494</v>
      </c>
      <c r="BA18" s="102">
        <f t="shared" si="23"/>
        <v>90.665236051502134</v>
      </c>
      <c r="BB18" s="142"/>
      <c r="BC18" s="102">
        <f t="shared" si="32"/>
        <v>98.016119032858029</v>
      </c>
      <c r="BD18" s="102">
        <f t="shared" si="24"/>
        <v>96.519410977242302</v>
      </c>
      <c r="BE18" s="102">
        <f t="shared" si="25"/>
        <v>99.307159353348723</v>
      </c>
    </row>
    <row r="19" spans="1:57" ht="15" customHeight="1" x14ac:dyDescent="0.2">
      <c r="A19" s="107" t="s">
        <v>83</v>
      </c>
      <c r="B19" s="261">
        <v>2060</v>
      </c>
      <c r="C19" s="261">
        <v>1063</v>
      </c>
      <c r="D19" s="261">
        <v>997</v>
      </c>
      <c r="E19" s="261"/>
      <c r="F19" s="261">
        <v>319</v>
      </c>
      <c r="G19" s="261">
        <v>163</v>
      </c>
      <c r="H19" s="261">
        <v>156</v>
      </c>
      <c r="I19" s="261"/>
      <c r="J19" s="261">
        <v>310</v>
      </c>
      <c r="K19" s="261">
        <v>162</v>
      </c>
      <c r="L19" s="261">
        <v>148</v>
      </c>
      <c r="M19" s="261"/>
      <c r="N19" s="261">
        <v>335</v>
      </c>
      <c r="O19" s="261">
        <v>169</v>
      </c>
      <c r="P19" s="261">
        <v>166</v>
      </c>
      <c r="Q19" s="261"/>
      <c r="R19" s="261">
        <v>403</v>
      </c>
      <c r="S19" s="261">
        <v>209</v>
      </c>
      <c r="T19" s="261">
        <v>194</v>
      </c>
      <c r="U19" s="261"/>
      <c r="V19" s="261">
        <v>346</v>
      </c>
      <c r="W19" s="261">
        <v>181</v>
      </c>
      <c r="X19" s="261">
        <v>165</v>
      </c>
      <c r="Y19" s="261"/>
      <c r="Z19" s="261">
        <v>347</v>
      </c>
      <c r="AA19" s="261">
        <v>179</v>
      </c>
      <c r="AB19" s="261">
        <v>168</v>
      </c>
      <c r="AD19" s="107" t="s">
        <v>83</v>
      </c>
      <c r="AE19" s="102">
        <f t="shared" si="26"/>
        <v>88.4499785315586</v>
      </c>
      <c r="AF19" s="102">
        <f t="shared" si="13"/>
        <v>85.518905872888169</v>
      </c>
      <c r="AG19" s="102">
        <f t="shared" si="13"/>
        <v>91.804788213628001</v>
      </c>
      <c r="AH19" s="142"/>
      <c r="AI19" s="102">
        <f t="shared" si="27"/>
        <v>77.427184466019412</v>
      </c>
      <c r="AJ19" s="102">
        <f t="shared" si="14"/>
        <v>72.767857142857139</v>
      </c>
      <c r="AK19" s="102">
        <f t="shared" si="15"/>
        <v>82.978723404255319</v>
      </c>
      <c r="AL19" s="105"/>
      <c r="AM19" s="102">
        <f t="shared" si="28"/>
        <v>82.666666666666671</v>
      </c>
      <c r="AN19" s="102">
        <f t="shared" si="16"/>
        <v>79.802955665024626</v>
      </c>
      <c r="AO19" s="102">
        <f t="shared" si="17"/>
        <v>86.04651162790698</v>
      </c>
      <c r="AP19" s="105"/>
      <c r="AQ19" s="102">
        <f t="shared" si="29"/>
        <v>89.09574468085107</v>
      </c>
      <c r="AR19" s="102">
        <f t="shared" si="18"/>
        <v>85.353535353535349</v>
      </c>
      <c r="AS19" s="102">
        <f t="shared" si="19"/>
        <v>93.258426966292134</v>
      </c>
      <c r="AT19" s="105"/>
      <c r="AU19" s="102">
        <f t="shared" si="30"/>
        <v>91.17647058823529</v>
      </c>
      <c r="AV19" s="102">
        <f t="shared" si="20"/>
        <v>88.936170212765958</v>
      </c>
      <c r="AW19" s="102">
        <f t="shared" si="21"/>
        <v>93.719806763285035</v>
      </c>
      <c r="AX19" s="105"/>
      <c r="AY19" s="102">
        <f t="shared" si="31"/>
        <v>91.777188328912459</v>
      </c>
      <c r="AZ19" s="102">
        <f t="shared" si="22"/>
        <v>88.725490196078425</v>
      </c>
      <c r="BA19" s="102">
        <f t="shared" si="23"/>
        <v>95.375722543352609</v>
      </c>
      <c r="BB19" s="142"/>
      <c r="BC19" s="102">
        <f t="shared" si="32"/>
        <v>100</v>
      </c>
      <c r="BD19" s="102">
        <f t="shared" si="24"/>
        <v>100</v>
      </c>
      <c r="BE19" s="102">
        <f t="shared" si="25"/>
        <v>100</v>
      </c>
    </row>
    <row r="20" spans="1:57" ht="15" customHeight="1" x14ac:dyDescent="0.2">
      <c r="A20" s="107" t="s">
        <v>84</v>
      </c>
      <c r="B20" s="261">
        <v>2753</v>
      </c>
      <c r="C20" s="261">
        <v>1308</v>
      </c>
      <c r="D20" s="261">
        <v>1445</v>
      </c>
      <c r="E20" s="261"/>
      <c r="F20" s="261">
        <v>550</v>
      </c>
      <c r="G20" s="261">
        <v>262</v>
      </c>
      <c r="H20" s="261">
        <v>288</v>
      </c>
      <c r="I20" s="261"/>
      <c r="J20" s="261">
        <v>427</v>
      </c>
      <c r="K20" s="261">
        <v>209</v>
      </c>
      <c r="L20" s="261">
        <v>218</v>
      </c>
      <c r="M20" s="261"/>
      <c r="N20" s="261">
        <v>509</v>
      </c>
      <c r="O20" s="261">
        <v>239</v>
      </c>
      <c r="P20" s="261">
        <v>270</v>
      </c>
      <c r="Q20" s="261"/>
      <c r="R20" s="261">
        <v>485</v>
      </c>
      <c r="S20" s="261">
        <v>209</v>
      </c>
      <c r="T20" s="261">
        <v>276</v>
      </c>
      <c r="U20" s="261"/>
      <c r="V20" s="261">
        <v>355</v>
      </c>
      <c r="W20" s="261">
        <v>183</v>
      </c>
      <c r="X20" s="261">
        <v>172</v>
      </c>
      <c r="Y20" s="261"/>
      <c r="Z20" s="261">
        <v>427</v>
      </c>
      <c r="AA20" s="261">
        <v>206</v>
      </c>
      <c r="AB20" s="261">
        <v>221</v>
      </c>
      <c r="AD20" s="107" t="s">
        <v>84</v>
      </c>
      <c r="AE20" s="102">
        <f t="shared" si="26"/>
        <v>77.63677382966722</v>
      </c>
      <c r="AF20" s="102">
        <f t="shared" si="13"/>
        <v>73.072625698324018</v>
      </c>
      <c r="AG20" s="102">
        <f t="shared" si="13"/>
        <v>82.289293849658321</v>
      </c>
      <c r="AH20" s="142"/>
      <c r="AI20" s="102">
        <f t="shared" si="27"/>
        <v>70.332480818414325</v>
      </c>
      <c r="AJ20" s="102">
        <f t="shared" si="14"/>
        <v>66.83673469387756</v>
      </c>
      <c r="AK20" s="102">
        <f t="shared" si="15"/>
        <v>73.846153846153854</v>
      </c>
      <c r="AL20" s="105"/>
      <c r="AM20" s="102">
        <f t="shared" si="28"/>
        <v>68.649517684887456</v>
      </c>
      <c r="AN20" s="102">
        <f t="shared" si="16"/>
        <v>64.506172839506178</v>
      </c>
      <c r="AO20" s="102">
        <f t="shared" si="17"/>
        <v>73.154362416107389</v>
      </c>
      <c r="AP20" s="105"/>
      <c r="AQ20" s="102">
        <f t="shared" si="29"/>
        <v>78.549382716049394</v>
      </c>
      <c r="AR20" s="102">
        <f t="shared" si="18"/>
        <v>74.223602484472053</v>
      </c>
      <c r="AS20" s="102">
        <f t="shared" si="19"/>
        <v>82.822085889570545</v>
      </c>
      <c r="AT20" s="105"/>
      <c r="AU20" s="102">
        <f t="shared" si="30"/>
        <v>76.257861635220124</v>
      </c>
      <c r="AV20" s="102">
        <f t="shared" si="20"/>
        <v>68.300653594771248</v>
      </c>
      <c r="AW20" s="102">
        <f t="shared" si="21"/>
        <v>83.636363636363626</v>
      </c>
      <c r="AX20" s="105"/>
      <c r="AY20" s="102">
        <f t="shared" si="31"/>
        <v>82.943925233644862</v>
      </c>
      <c r="AZ20" s="102">
        <f t="shared" si="22"/>
        <v>76.890756302521012</v>
      </c>
      <c r="BA20" s="102">
        <f t="shared" si="23"/>
        <v>90.526315789473685</v>
      </c>
      <c r="BB20" s="142"/>
      <c r="BC20" s="102">
        <f t="shared" si="32"/>
        <v>99.302325581395351</v>
      </c>
      <c r="BD20" s="102">
        <f t="shared" si="24"/>
        <v>99.038461538461547</v>
      </c>
      <c r="BE20" s="102">
        <f t="shared" si="25"/>
        <v>99.549549549549553</v>
      </c>
    </row>
    <row r="21" spans="1:57" ht="15" customHeight="1" x14ac:dyDescent="0.2">
      <c r="A21" s="107" t="s">
        <v>85</v>
      </c>
      <c r="B21" s="261">
        <v>924</v>
      </c>
      <c r="C21" s="261">
        <v>446</v>
      </c>
      <c r="D21" s="261">
        <v>478</v>
      </c>
      <c r="E21" s="261"/>
      <c r="F21" s="261">
        <v>157</v>
      </c>
      <c r="G21" s="261">
        <v>88</v>
      </c>
      <c r="H21" s="261">
        <v>69</v>
      </c>
      <c r="I21" s="261"/>
      <c r="J21" s="261">
        <v>135</v>
      </c>
      <c r="K21" s="261">
        <v>64</v>
      </c>
      <c r="L21" s="261">
        <v>71</v>
      </c>
      <c r="M21" s="261"/>
      <c r="N21" s="261">
        <v>163</v>
      </c>
      <c r="O21" s="261">
        <v>70</v>
      </c>
      <c r="P21" s="261">
        <v>93</v>
      </c>
      <c r="Q21" s="261"/>
      <c r="R21" s="261">
        <v>154</v>
      </c>
      <c r="S21" s="261">
        <v>66</v>
      </c>
      <c r="T21" s="261">
        <v>88</v>
      </c>
      <c r="U21" s="261"/>
      <c r="V21" s="261">
        <v>148</v>
      </c>
      <c r="W21" s="261">
        <v>64</v>
      </c>
      <c r="X21" s="261">
        <v>84</v>
      </c>
      <c r="Y21" s="261"/>
      <c r="Z21" s="261">
        <v>167</v>
      </c>
      <c r="AA21" s="261">
        <v>94</v>
      </c>
      <c r="AB21" s="261">
        <v>73</v>
      </c>
      <c r="AD21" s="107" t="s">
        <v>85</v>
      </c>
      <c r="AE21" s="102">
        <f t="shared" si="26"/>
        <v>80.6282722513089</v>
      </c>
      <c r="AF21" s="102">
        <f t="shared" si="13"/>
        <v>76.239316239316238</v>
      </c>
      <c r="AG21" s="102">
        <f t="shared" si="13"/>
        <v>85.204991087344027</v>
      </c>
      <c r="AH21" s="142"/>
      <c r="AI21" s="102">
        <f t="shared" si="27"/>
        <v>74.407582938388629</v>
      </c>
      <c r="AJ21" s="102">
        <f t="shared" si="14"/>
        <v>76.521739130434781</v>
      </c>
      <c r="AK21" s="102">
        <f t="shared" si="15"/>
        <v>71.875</v>
      </c>
      <c r="AL21" s="105"/>
      <c r="AM21" s="102">
        <f t="shared" si="28"/>
        <v>61.926605504587151</v>
      </c>
      <c r="AN21" s="102">
        <f t="shared" si="16"/>
        <v>56.140350877192979</v>
      </c>
      <c r="AO21" s="102">
        <f t="shared" si="17"/>
        <v>68.269230769230774</v>
      </c>
      <c r="AP21" s="105"/>
      <c r="AQ21" s="102">
        <f t="shared" si="29"/>
        <v>89.560439560439562</v>
      </c>
      <c r="AR21" s="102">
        <f t="shared" si="18"/>
        <v>82.35294117647058</v>
      </c>
      <c r="AS21" s="102">
        <f t="shared" si="19"/>
        <v>95.876288659793815</v>
      </c>
      <c r="AT21" s="105"/>
      <c r="AU21" s="102">
        <f t="shared" si="30"/>
        <v>73.68421052631578</v>
      </c>
      <c r="AV21" s="102">
        <f t="shared" si="20"/>
        <v>63.46153846153846</v>
      </c>
      <c r="AW21" s="102">
        <f t="shared" si="21"/>
        <v>83.80952380952381</v>
      </c>
      <c r="AX21" s="105"/>
      <c r="AY21" s="102">
        <f t="shared" si="31"/>
        <v>94.267515923566876</v>
      </c>
      <c r="AZ21" s="102">
        <f t="shared" si="22"/>
        <v>88.888888888888886</v>
      </c>
      <c r="BA21" s="102">
        <f t="shared" si="23"/>
        <v>98.82352941176471</v>
      </c>
      <c r="BB21" s="142"/>
      <c r="BC21" s="102">
        <f t="shared" si="32"/>
        <v>98.816568047337284</v>
      </c>
      <c r="BD21" s="102">
        <f t="shared" si="24"/>
        <v>98.94736842105263</v>
      </c>
      <c r="BE21" s="102">
        <f t="shared" si="25"/>
        <v>98.648648648648646</v>
      </c>
    </row>
    <row r="22" spans="1:57" ht="15" customHeight="1" x14ac:dyDescent="0.2">
      <c r="A22" s="107" t="s">
        <v>86</v>
      </c>
      <c r="B22" s="261">
        <v>7349</v>
      </c>
      <c r="C22" s="261">
        <v>3611</v>
      </c>
      <c r="D22" s="261">
        <v>3738</v>
      </c>
      <c r="E22" s="261"/>
      <c r="F22" s="261">
        <v>1127</v>
      </c>
      <c r="G22" s="261">
        <v>582</v>
      </c>
      <c r="H22" s="261">
        <v>545</v>
      </c>
      <c r="I22" s="261"/>
      <c r="J22" s="261">
        <v>1186</v>
      </c>
      <c r="K22" s="261">
        <v>572</v>
      </c>
      <c r="L22" s="261">
        <v>614</v>
      </c>
      <c r="M22" s="261"/>
      <c r="N22" s="261">
        <v>1197</v>
      </c>
      <c r="O22" s="261">
        <v>583</v>
      </c>
      <c r="P22" s="261">
        <v>614</v>
      </c>
      <c r="Q22" s="261"/>
      <c r="R22" s="261">
        <v>1372</v>
      </c>
      <c r="S22" s="261">
        <v>679</v>
      </c>
      <c r="T22" s="261">
        <v>693</v>
      </c>
      <c r="U22" s="261"/>
      <c r="V22" s="261">
        <v>1301</v>
      </c>
      <c r="W22" s="261">
        <v>614</v>
      </c>
      <c r="X22" s="261">
        <v>687</v>
      </c>
      <c r="Y22" s="261"/>
      <c r="Z22" s="261">
        <v>1166</v>
      </c>
      <c r="AA22" s="261">
        <v>581</v>
      </c>
      <c r="AB22" s="261">
        <v>585</v>
      </c>
      <c r="AD22" s="107" t="s">
        <v>86</v>
      </c>
      <c r="AE22" s="102">
        <f t="shared" si="26"/>
        <v>87.083777698779471</v>
      </c>
      <c r="AF22" s="102">
        <f t="shared" si="13"/>
        <v>85.145012968639463</v>
      </c>
      <c r="AG22" s="102">
        <f t="shared" si="13"/>
        <v>89.042401143401619</v>
      </c>
      <c r="AH22" s="142"/>
      <c r="AI22" s="102">
        <f t="shared" si="27"/>
        <v>75.083277814790137</v>
      </c>
      <c r="AJ22" s="102">
        <f t="shared" si="14"/>
        <v>73.951715374841172</v>
      </c>
      <c r="AK22" s="102">
        <f t="shared" si="15"/>
        <v>76.330532212885146</v>
      </c>
      <c r="AL22" s="105"/>
      <c r="AM22" s="102">
        <f t="shared" si="28"/>
        <v>81.177275838466798</v>
      </c>
      <c r="AN22" s="102">
        <f t="shared" si="16"/>
        <v>77.929155313351501</v>
      </c>
      <c r="AO22" s="102">
        <f t="shared" si="17"/>
        <v>84.456671251719399</v>
      </c>
      <c r="AP22" s="105"/>
      <c r="AQ22" s="102">
        <f t="shared" si="29"/>
        <v>90.339622641509436</v>
      </c>
      <c r="AR22" s="102">
        <f t="shared" si="18"/>
        <v>88.871951219512198</v>
      </c>
      <c r="AS22" s="102">
        <f t="shared" si="19"/>
        <v>91.778774289985051</v>
      </c>
      <c r="AT22" s="105"/>
      <c r="AU22" s="102">
        <f t="shared" si="30"/>
        <v>87.166454891994917</v>
      </c>
      <c r="AV22" s="102">
        <f t="shared" si="20"/>
        <v>84.981226533166449</v>
      </c>
      <c r="AW22" s="102">
        <f t="shared" si="21"/>
        <v>89.41935483870968</v>
      </c>
      <c r="AX22" s="105"/>
      <c r="AY22" s="102">
        <f t="shared" si="31"/>
        <v>92.204110559886615</v>
      </c>
      <c r="AZ22" s="102">
        <f t="shared" si="22"/>
        <v>89.897510980966317</v>
      </c>
      <c r="BA22" s="102">
        <f t="shared" si="23"/>
        <v>94.368131868131869</v>
      </c>
      <c r="BB22" s="142"/>
      <c r="BC22" s="102">
        <f t="shared" si="32"/>
        <v>99.914310197086536</v>
      </c>
      <c r="BD22" s="102">
        <f t="shared" si="24"/>
        <v>99.828178694158083</v>
      </c>
      <c r="BE22" s="102">
        <f t="shared" si="25"/>
        <v>100</v>
      </c>
    </row>
    <row r="23" spans="1:57" ht="15" customHeight="1" x14ac:dyDescent="0.2">
      <c r="A23" s="107" t="s">
        <v>87</v>
      </c>
      <c r="B23" s="261">
        <v>3004</v>
      </c>
      <c r="C23" s="261">
        <v>1478</v>
      </c>
      <c r="D23" s="261">
        <v>1526</v>
      </c>
      <c r="E23" s="261"/>
      <c r="F23" s="261">
        <v>544</v>
      </c>
      <c r="G23" s="261">
        <v>281</v>
      </c>
      <c r="H23" s="261">
        <v>263</v>
      </c>
      <c r="I23" s="261"/>
      <c r="J23" s="261">
        <v>504</v>
      </c>
      <c r="K23" s="261">
        <v>249</v>
      </c>
      <c r="L23" s="261">
        <v>255</v>
      </c>
      <c r="M23" s="261"/>
      <c r="N23" s="261">
        <v>578</v>
      </c>
      <c r="O23" s="261">
        <v>299</v>
      </c>
      <c r="P23" s="261">
        <v>279</v>
      </c>
      <c r="Q23" s="261"/>
      <c r="R23" s="261">
        <v>534</v>
      </c>
      <c r="S23" s="261">
        <v>243</v>
      </c>
      <c r="T23" s="261">
        <v>291</v>
      </c>
      <c r="U23" s="261"/>
      <c r="V23" s="261">
        <v>397</v>
      </c>
      <c r="W23" s="261">
        <v>186</v>
      </c>
      <c r="X23" s="261">
        <v>211</v>
      </c>
      <c r="Y23" s="261"/>
      <c r="Z23" s="261">
        <v>447</v>
      </c>
      <c r="AA23" s="261">
        <v>220</v>
      </c>
      <c r="AB23" s="261">
        <v>227</v>
      </c>
      <c r="AD23" s="107" t="s">
        <v>87</v>
      </c>
      <c r="AE23" s="102">
        <f t="shared" si="26"/>
        <v>79.240305987865995</v>
      </c>
      <c r="AF23" s="102">
        <f t="shared" si="13"/>
        <v>75.678443420378898</v>
      </c>
      <c r="AG23" s="102">
        <f t="shared" si="13"/>
        <v>83.025027203482054</v>
      </c>
      <c r="AH23" s="142"/>
      <c r="AI23" s="102">
        <f t="shared" si="27"/>
        <v>66.666666666666657</v>
      </c>
      <c r="AJ23" s="102">
        <f t="shared" si="14"/>
        <v>66.273584905660371</v>
      </c>
      <c r="AK23" s="102">
        <f t="shared" si="15"/>
        <v>67.091836734693871</v>
      </c>
      <c r="AL23" s="105"/>
      <c r="AM23" s="102">
        <f t="shared" si="28"/>
        <v>70.19498607242339</v>
      </c>
      <c r="AN23" s="102">
        <f t="shared" si="16"/>
        <v>65.699208443271772</v>
      </c>
      <c r="AO23" s="102">
        <f t="shared" si="17"/>
        <v>75.221238938053091</v>
      </c>
      <c r="AP23" s="105"/>
      <c r="AQ23" s="102">
        <f t="shared" si="29"/>
        <v>85</v>
      </c>
      <c r="AR23" s="102">
        <f t="shared" si="18"/>
        <v>83.286908077994426</v>
      </c>
      <c r="AS23" s="102">
        <f t="shared" si="19"/>
        <v>86.915887850467286</v>
      </c>
      <c r="AT23" s="105"/>
      <c r="AU23" s="102">
        <f t="shared" si="30"/>
        <v>80.059970014992501</v>
      </c>
      <c r="AV23" s="102">
        <f t="shared" si="20"/>
        <v>71.470588235294116</v>
      </c>
      <c r="AW23" s="102">
        <f t="shared" si="21"/>
        <v>88.9908256880734</v>
      </c>
      <c r="AX23" s="105"/>
      <c r="AY23" s="102">
        <f t="shared" si="31"/>
        <v>85.745140388768903</v>
      </c>
      <c r="AZ23" s="102">
        <f t="shared" si="22"/>
        <v>80.519480519480524</v>
      </c>
      <c r="BA23" s="102">
        <f t="shared" si="23"/>
        <v>90.948275862068968</v>
      </c>
      <c r="BB23" s="142"/>
      <c r="BC23" s="102">
        <f t="shared" si="32"/>
        <v>100</v>
      </c>
      <c r="BD23" s="102">
        <f t="shared" si="24"/>
        <v>100</v>
      </c>
      <c r="BE23" s="102">
        <f t="shared" si="25"/>
        <v>100</v>
      </c>
    </row>
    <row r="24" spans="1:57" ht="15" customHeight="1" x14ac:dyDescent="0.2">
      <c r="A24" s="107" t="s">
        <v>88</v>
      </c>
      <c r="B24" s="261">
        <v>6608</v>
      </c>
      <c r="C24" s="261">
        <v>3078</v>
      </c>
      <c r="D24" s="261">
        <v>3530</v>
      </c>
      <c r="E24" s="261"/>
      <c r="F24" s="261">
        <v>1289</v>
      </c>
      <c r="G24" s="261">
        <v>644</v>
      </c>
      <c r="H24" s="261">
        <v>645</v>
      </c>
      <c r="I24" s="261"/>
      <c r="J24" s="261">
        <v>1151</v>
      </c>
      <c r="K24" s="261">
        <v>514</v>
      </c>
      <c r="L24" s="261">
        <v>637</v>
      </c>
      <c r="M24" s="261"/>
      <c r="N24" s="261">
        <v>1319</v>
      </c>
      <c r="O24" s="261">
        <v>616</v>
      </c>
      <c r="P24" s="261">
        <v>703</v>
      </c>
      <c r="Q24" s="261"/>
      <c r="R24" s="261">
        <v>1090</v>
      </c>
      <c r="S24" s="261">
        <v>501</v>
      </c>
      <c r="T24" s="261">
        <v>589</v>
      </c>
      <c r="U24" s="261"/>
      <c r="V24" s="261">
        <v>841</v>
      </c>
      <c r="W24" s="261">
        <v>371</v>
      </c>
      <c r="X24" s="261">
        <v>470</v>
      </c>
      <c r="Y24" s="261"/>
      <c r="Z24" s="261">
        <v>918</v>
      </c>
      <c r="AA24" s="261">
        <v>432</v>
      </c>
      <c r="AB24" s="261">
        <v>486</v>
      </c>
      <c r="AD24" s="107" t="s">
        <v>88</v>
      </c>
      <c r="AE24" s="102">
        <f t="shared" si="26"/>
        <v>80.930802204531531</v>
      </c>
      <c r="AF24" s="102">
        <f t="shared" si="13"/>
        <v>76.472049689440993</v>
      </c>
      <c r="AG24" s="102">
        <f t="shared" si="13"/>
        <v>85.265700483091791</v>
      </c>
      <c r="AH24" s="142"/>
      <c r="AI24" s="102">
        <f t="shared" si="27"/>
        <v>71.373200442967885</v>
      </c>
      <c r="AJ24" s="102">
        <f t="shared" si="14"/>
        <v>68.803418803418808</v>
      </c>
      <c r="AK24" s="102">
        <f t="shared" si="15"/>
        <v>74.137931034482762</v>
      </c>
      <c r="AL24" s="105"/>
      <c r="AM24" s="102">
        <f t="shared" si="28"/>
        <v>70.656844689993861</v>
      </c>
      <c r="AN24" s="102">
        <f t="shared" si="16"/>
        <v>63.613861386138616</v>
      </c>
      <c r="AO24" s="102">
        <f t="shared" si="17"/>
        <v>77.588306942752737</v>
      </c>
      <c r="AP24" s="105"/>
      <c r="AQ24" s="102">
        <f t="shared" si="29"/>
        <v>90.528483184625941</v>
      </c>
      <c r="AR24" s="102">
        <f t="shared" si="18"/>
        <v>87.252124645892351</v>
      </c>
      <c r="AS24" s="102">
        <f t="shared" si="19"/>
        <v>93.608521970705723</v>
      </c>
      <c r="AT24" s="105"/>
      <c r="AU24" s="102">
        <f t="shared" si="30"/>
        <v>79.446064139941683</v>
      </c>
      <c r="AV24" s="102">
        <f t="shared" si="20"/>
        <v>73.676470588235304</v>
      </c>
      <c r="AW24" s="102">
        <f t="shared" si="21"/>
        <v>85.115606936416185</v>
      </c>
      <c r="AX24" s="105"/>
      <c r="AY24" s="102">
        <f t="shared" si="31"/>
        <v>86.433710174717376</v>
      </c>
      <c r="AZ24" s="102">
        <f t="shared" si="22"/>
        <v>81.898454746136863</v>
      </c>
      <c r="BA24" s="102">
        <f t="shared" si="23"/>
        <v>90.384615384615387</v>
      </c>
      <c r="BB24" s="142"/>
      <c r="BC24" s="102">
        <f t="shared" si="32"/>
        <v>98.922413793103445</v>
      </c>
      <c r="BD24" s="102">
        <f t="shared" si="24"/>
        <v>97.737556561085967</v>
      </c>
      <c r="BE24" s="102">
        <f t="shared" si="25"/>
        <v>100</v>
      </c>
    </row>
    <row r="25" spans="1:57" ht="15" customHeight="1" x14ac:dyDescent="0.2">
      <c r="A25" s="107" t="s">
        <v>89</v>
      </c>
      <c r="B25" s="261">
        <v>1516</v>
      </c>
      <c r="C25" s="261">
        <v>697</v>
      </c>
      <c r="D25" s="261">
        <v>819</v>
      </c>
      <c r="E25" s="261"/>
      <c r="F25" s="261">
        <v>317</v>
      </c>
      <c r="G25" s="261">
        <v>162</v>
      </c>
      <c r="H25" s="261">
        <v>155</v>
      </c>
      <c r="I25" s="261"/>
      <c r="J25" s="261">
        <v>305</v>
      </c>
      <c r="K25" s="261">
        <v>130</v>
      </c>
      <c r="L25" s="261">
        <v>175</v>
      </c>
      <c r="M25" s="261"/>
      <c r="N25" s="261">
        <v>300</v>
      </c>
      <c r="O25" s="261">
        <v>145</v>
      </c>
      <c r="P25" s="261">
        <v>155</v>
      </c>
      <c r="Q25" s="261"/>
      <c r="R25" s="261">
        <v>238</v>
      </c>
      <c r="S25" s="261">
        <v>96</v>
      </c>
      <c r="T25" s="261">
        <v>142</v>
      </c>
      <c r="U25" s="261"/>
      <c r="V25" s="261">
        <v>166</v>
      </c>
      <c r="W25" s="261">
        <v>78</v>
      </c>
      <c r="X25" s="261">
        <v>88</v>
      </c>
      <c r="Y25" s="261"/>
      <c r="Z25" s="261">
        <v>190</v>
      </c>
      <c r="AA25" s="261">
        <v>86</v>
      </c>
      <c r="AB25" s="261">
        <v>104</v>
      </c>
      <c r="AD25" s="107" t="s">
        <v>89</v>
      </c>
      <c r="AE25" s="102">
        <f t="shared" si="26"/>
        <v>89.281507656065955</v>
      </c>
      <c r="AF25" s="102">
        <f t="shared" si="13"/>
        <v>85.837438423645324</v>
      </c>
      <c r="AG25" s="102">
        <f t="shared" si="13"/>
        <v>92.437923250564339</v>
      </c>
      <c r="AH25" s="142"/>
      <c r="AI25" s="102">
        <f t="shared" si="27"/>
        <v>81.701030927835049</v>
      </c>
      <c r="AJ25" s="102">
        <f t="shared" si="14"/>
        <v>78.640776699029118</v>
      </c>
      <c r="AK25" s="102">
        <f t="shared" si="15"/>
        <v>85.164835164835168</v>
      </c>
      <c r="AL25" s="105"/>
      <c r="AM25" s="102">
        <f t="shared" si="28"/>
        <v>84.958217270194993</v>
      </c>
      <c r="AN25" s="102">
        <f t="shared" si="16"/>
        <v>77.38095238095238</v>
      </c>
      <c r="AO25" s="102">
        <f t="shared" si="17"/>
        <v>91.623036649214669</v>
      </c>
      <c r="AP25" s="105"/>
      <c r="AQ25" s="102">
        <f t="shared" si="29"/>
        <v>97.719869706840385</v>
      </c>
      <c r="AR25" s="102">
        <f t="shared" si="18"/>
        <v>96.666666666666671</v>
      </c>
      <c r="AS25" s="102">
        <f t="shared" si="19"/>
        <v>98.726114649681534</v>
      </c>
      <c r="AT25" s="105"/>
      <c r="AU25" s="102">
        <f t="shared" si="30"/>
        <v>86.861313868613138</v>
      </c>
      <c r="AV25" s="102">
        <f t="shared" si="20"/>
        <v>81.355932203389841</v>
      </c>
      <c r="AW25" s="102">
        <f t="shared" si="21"/>
        <v>91.025641025641022</v>
      </c>
      <c r="AX25" s="105"/>
      <c r="AY25" s="102">
        <f t="shared" si="31"/>
        <v>93.78531073446328</v>
      </c>
      <c r="AZ25" s="102">
        <f t="shared" si="22"/>
        <v>92.857142857142861</v>
      </c>
      <c r="BA25" s="102">
        <f t="shared" si="23"/>
        <v>94.623655913978496</v>
      </c>
      <c r="BB25" s="142"/>
      <c r="BC25" s="102">
        <f t="shared" si="32"/>
        <v>98.445595854922274</v>
      </c>
      <c r="BD25" s="102">
        <f t="shared" si="24"/>
        <v>100</v>
      </c>
      <c r="BE25" s="102">
        <f t="shared" si="25"/>
        <v>97.196261682242991</v>
      </c>
    </row>
    <row r="26" spans="1:57" ht="15" customHeight="1" x14ac:dyDescent="0.2">
      <c r="A26" s="153" t="s">
        <v>90</v>
      </c>
      <c r="B26" s="261">
        <v>5912</v>
      </c>
      <c r="C26" s="261">
        <v>2971</v>
      </c>
      <c r="D26" s="261">
        <v>2941</v>
      </c>
      <c r="E26" s="261"/>
      <c r="F26" s="261">
        <v>785</v>
      </c>
      <c r="G26" s="261">
        <v>427</v>
      </c>
      <c r="H26" s="261">
        <v>358</v>
      </c>
      <c r="I26" s="261"/>
      <c r="J26" s="261">
        <v>761</v>
      </c>
      <c r="K26" s="261">
        <v>427</v>
      </c>
      <c r="L26" s="261">
        <v>334</v>
      </c>
      <c r="M26" s="261"/>
      <c r="N26" s="261">
        <v>949</v>
      </c>
      <c r="O26" s="261">
        <v>492</v>
      </c>
      <c r="P26" s="261">
        <v>457</v>
      </c>
      <c r="Q26" s="261"/>
      <c r="R26" s="261">
        <v>1160</v>
      </c>
      <c r="S26" s="261">
        <v>557</v>
      </c>
      <c r="T26" s="261">
        <v>603</v>
      </c>
      <c r="U26" s="261"/>
      <c r="V26" s="261">
        <v>1070</v>
      </c>
      <c r="W26" s="261">
        <v>501</v>
      </c>
      <c r="X26" s="261">
        <v>569</v>
      </c>
      <c r="Y26" s="261"/>
      <c r="Z26" s="261">
        <v>1187</v>
      </c>
      <c r="AA26" s="261">
        <v>567</v>
      </c>
      <c r="AB26" s="261">
        <v>620</v>
      </c>
      <c r="AD26" s="153" t="s">
        <v>90</v>
      </c>
      <c r="AE26" s="102">
        <f t="shared" si="26"/>
        <v>81.522338665195804</v>
      </c>
      <c r="AF26" s="102">
        <f t="shared" si="13"/>
        <v>78.328499868178227</v>
      </c>
      <c r="AG26" s="102">
        <f t="shared" si="13"/>
        <v>85.024573576178085</v>
      </c>
      <c r="AH26" s="142"/>
      <c r="AI26" s="102">
        <f t="shared" si="27"/>
        <v>70.848375451263536</v>
      </c>
      <c r="AJ26" s="102">
        <f t="shared" si="14"/>
        <v>69.093851132686083</v>
      </c>
      <c r="AK26" s="102">
        <f t="shared" si="15"/>
        <v>73.061224489795919</v>
      </c>
      <c r="AL26" s="105"/>
      <c r="AM26" s="102">
        <f t="shared" si="28"/>
        <v>70.397779833487519</v>
      </c>
      <c r="AN26" s="102">
        <f t="shared" si="16"/>
        <v>68.760064412238322</v>
      </c>
      <c r="AO26" s="102">
        <f t="shared" si="17"/>
        <v>72.608695652173921</v>
      </c>
      <c r="AP26" s="105"/>
      <c r="AQ26" s="102">
        <f t="shared" si="29"/>
        <v>85.495495495495504</v>
      </c>
      <c r="AR26" s="102">
        <f t="shared" si="18"/>
        <v>84.102564102564102</v>
      </c>
      <c r="AS26" s="102">
        <f t="shared" si="19"/>
        <v>87.047619047619051</v>
      </c>
      <c r="AT26" s="105"/>
      <c r="AU26" s="102">
        <f t="shared" si="30"/>
        <v>76.517150395778373</v>
      </c>
      <c r="AV26" s="102">
        <f t="shared" si="20"/>
        <v>70.775095298602281</v>
      </c>
      <c r="AW26" s="102">
        <f t="shared" si="21"/>
        <v>82.716049382716051</v>
      </c>
      <c r="AX26" s="105"/>
      <c r="AY26" s="102">
        <f t="shared" si="31"/>
        <v>87.776866283839212</v>
      </c>
      <c r="AZ26" s="102">
        <f t="shared" si="22"/>
        <v>83.5</v>
      </c>
      <c r="BA26" s="102">
        <f t="shared" si="23"/>
        <v>91.922455573505658</v>
      </c>
      <c r="BB26" s="142"/>
      <c r="BC26" s="102">
        <f t="shared" si="32"/>
        <v>97.454844006568138</v>
      </c>
      <c r="BD26" s="102">
        <f t="shared" si="24"/>
        <v>97.422680412371136</v>
      </c>
      <c r="BE26" s="102">
        <f t="shared" si="25"/>
        <v>97.484276729559753</v>
      </c>
    </row>
    <row r="27" spans="1:57" ht="15" customHeight="1" x14ac:dyDescent="0.2">
      <c r="A27" s="107" t="s">
        <v>91</v>
      </c>
      <c r="B27" s="261">
        <v>832</v>
      </c>
      <c r="C27" s="261">
        <v>406</v>
      </c>
      <c r="D27" s="261">
        <v>426</v>
      </c>
      <c r="E27" s="261"/>
      <c r="F27" s="261">
        <v>154</v>
      </c>
      <c r="G27" s="261">
        <v>77</v>
      </c>
      <c r="H27" s="261">
        <v>77</v>
      </c>
      <c r="I27" s="261"/>
      <c r="J27" s="261">
        <v>149</v>
      </c>
      <c r="K27" s="261">
        <v>74</v>
      </c>
      <c r="L27" s="261">
        <v>75</v>
      </c>
      <c r="M27" s="261"/>
      <c r="N27" s="261">
        <v>180</v>
      </c>
      <c r="O27" s="261">
        <v>96</v>
      </c>
      <c r="P27" s="261">
        <v>84</v>
      </c>
      <c r="Q27" s="261"/>
      <c r="R27" s="261">
        <v>140</v>
      </c>
      <c r="S27" s="261">
        <v>70</v>
      </c>
      <c r="T27" s="261">
        <v>70</v>
      </c>
      <c r="U27" s="261"/>
      <c r="V27" s="261">
        <v>106</v>
      </c>
      <c r="W27" s="261">
        <v>45</v>
      </c>
      <c r="X27" s="261">
        <v>61</v>
      </c>
      <c r="Y27" s="261"/>
      <c r="Z27" s="261">
        <v>103</v>
      </c>
      <c r="AA27" s="261">
        <v>44</v>
      </c>
      <c r="AB27" s="261">
        <v>59</v>
      </c>
      <c r="AD27" s="107" t="s">
        <v>91</v>
      </c>
      <c r="AE27" s="102">
        <f t="shared" si="26"/>
        <v>92.137320044296786</v>
      </c>
      <c r="AF27" s="102">
        <f t="shared" si="13"/>
        <v>89.035087719298247</v>
      </c>
      <c r="AG27" s="102">
        <f t="shared" si="13"/>
        <v>95.302013422818789</v>
      </c>
      <c r="AH27" s="142"/>
      <c r="AI27" s="102">
        <f t="shared" si="27"/>
        <v>88.505747126436788</v>
      </c>
      <c r="AJ27" s="102">
        <f t="shared" si="14"/>
        <v>86.516853932584269</v>
      </c>
      <c r="AK27" s="102">
        <f t="shared" si="15"/>
        <v>90.588235294117652</v>
      </c>
      <c r="AL27" s="105"/>
      <c r="AM27" s="102">
        <f t="shared" si="28"/>
        <v>89.221556886227546</v>
      </c>
      <c r="AN27" s="102">
        <f t="shared" si="16"/>
        <v>84.090909090909093</v>
      </c>
      <c r="AO27" s="102">
        <f t="shared" si="17"/>
        <v>94.936708860759495</v>
      </c>
      <c r="AP27" s="105"/>
      <c r="AQ27" s="102">
        <f t="shared" si="29"/>
        <v>100</v>
      </c>
      <c r="AR27" s="102">
        <f t="shared" si="18"/>
        <v>100</v>
      </c>
      <c r="AS27" s="102">
        <f t="shared" si="19"/>
        <v>100</v>
      </c>
      <c r="AT27" s="105"/>
      <c r="AU27" s="102">
        <f t="shared" si="30"/>
        <v>86.419753086419746</v>
      </c>
      <c r="AV27" s="102">
        <f t="shared" si="20"/>
        <v>81.395348837209298</v>
      </c>
      <c r="AW27" s="102">
        <f t="shared" si="21"/>
        <v>92.10526315789474</v>
      </c>
      <c r="AX27" s="105"/>
      <c r="AY27" s="102">
        <f t="shared" si="31"/>
        <v>90.598290598290603</v>
      </c>
      <c r="AZ27" s="102">
        <f t="shared" si="22"/>
        <v>84.905660377358487</v>
      </c>
      <c r="BA27" s="102">
        <f t="shared" si="23"/>
        <v>95.3125</v>
      </c>
      <c r="BB27" s="142"/>
      <c r="BC27" s="102">
        <f t="shared" si="32"/>
        <v>100</v>
      </c>
      <c r="BD27" s="102">
        <f t="shared" si="24"/>
        <v>100</v>
      </c>
      <c r="BE27" s="102">
        <f t="shared" si="25"/>
        <v>100</v>
      </c>
    </row>
    <row r="28" spans="1:57" ht="15" customHeight="1" x14ac:dyDescent="0.2">
      <c r="A28" s="107" t="s">
        <v>92</v>
      </c>
      <c r="B28" s="261">
        <v>5725</v>
      </c>
      <c r="C28" s="261">
        <v>2686</v>
      </c>
      <c r="D28" s="261">
        <v>3039</v>
      </c>
      <c r="E28" s="261"/>
      <c r="F28" s="261">
        <v>543</v>
      </c>
      <c r="G28" s="261">
        <v>262</v>
      </c>
      <c r="H28" s="261">
        <v>281</v>
      </c>
      <c r="I28" s="261"/>
      <c r="J28" s="261">
        <v>543</v>
      </c>
      <c r="K28" s="261">
        <v>265</v>
      </c>
      <c r="L28" s="261">
        <v>278</v>
      </c>
      <c r="M28" s="261"/>
      <c r="N28" s="261">
        <v>621</v>
      </c>
      <c r="O28" s="261">
        <v>313</v>
      </c>
      <c r="P28" s="261">
        <v>308</v>
      </c>
      <c r="Q28" s="261"/>
      <c r="R28" s="261">
        <v>1354</v>
      </c>
      <c r="S28" s="261">
        <v>624</v>
      </c>
      <c r="T28" s="261">
        <v>730</v>
      </c>
      <c r="U28" s="261"/>
      <c r="V28" s="261">
        <v>1358</v>
      </c>
      <c r="W28" s="261">
        <v>594</v>
      </c>
      <c r="X28" s="261">
        <v>764</v>
      </c>
      <c r="Y28" s="261"/>
      <c r="Z28" s="261">
        <v>1306</v>
      </c>
      <c r="AA28" s="261">
        <v>628</v>
      </c>
      <c r="AB28" s="261">
        <v>678</v>
      </c>
      <c r="AD28" s="107" t="s">
        <v>92</v>
      </c>
      <c r="AE28" s="102">
        <f t="shared" si="26"/>
        <v>93.271423916585206</v>
      </c>
      <c r="AF28" s="102">
        <f t="shared" si="13"/>
        <v>91.29843643779742</v>
      </c>
      <c r="AG28" s="102">
        <f t="shared" si="13"/>
        <v>95.087609511889866</v>
      </c>
      <c r="AH28" s="142"/>
      <c r="AI28" s="102">
        <f t="shared" si="27"/>
        <v>89.752066115702476</v>
      </c>
      <c r="AJ28" s="102">
        <f t="shared" si="14"/>
        <v>88.813559322033896</v>
      </c>
      <c r="AK28" s="102">
        <f t="shared" si="15"/>
        <v>90.645161290322591</v>
      </c>
      <c r="AL28" s="105"/>
      <c r="AM28" s="102">
        <f t="shared" si="28"/>
        <v>90.954773869346738</v>
      </c>
      <c r="AN28" s="102">
        <f t="shared" si="16"/>
        <v>88.926174496644293</v>
      </c>
      <c r="AO28" s="102">
        <f t="shared" si="17"/>
        <v>92.976588628762542</v>
      </c>
      <c r="AP28" s="105"/>
      <c r="AQ28" s="102">
        <f t="shared" si="29"/>
        <v>92.548435171385989</v>
      </c>
      <c r="AR28" s="102">
        <f t="shared" si="18"/>
        <v>89.684813753581665</v>
      </c>
      <c r="AS28" s="102">
        <f t="shared" si="19"/>
        <v>95.652173913043484</v>
      </c>
      <c r="AT28" s="105"/>
      <c r="AU28" s="102">
        <f t="shared" si="30"/>
        <v>89.966777408637881</v>
      </c>
      <c r="AV28" s="102">
        <f t="shared" si="20"/>
        <v>87.640449438202253</v>
      </c>
      <c r="AW28" s="102">
        <f t="shared" si="21"/>
        <v>92.055485498108453</v>
      </c>
      <c r="AX28" s="105"/>
      <c r="AY28" s="102">
        <f t="shared" si="31"/>
        <v>93.590627153687109</v>
      </c>
      <c r="AZ28" s="102">
        <f t="shared" si="22"/>
        <v>90.273556231003042</v>
      </c>
      <c r="BA28" s="102">
        <f t="shared" si="23"/>
        <v>96.343001261034047</v>
      </c>
      <c r="BB28" s="142"/>
      <c r="BC28" s="102">
        <f t="shared" si="32"/>
        <v>99.770817417876245</v>
      </c>
      <c r="BD28" s="102">
        <f t="shared" si="24"/>
        <v>99.682539682539684</v>
      </c>
      <c r="BE28" s="102">
        <f t="shared" si="25"/>
        <v>99.852724594992637</v>
      </c>
    </row>
    <row r="29" spans="1:57" ht="15" customHeight="1" x14ac:dyDescent="0.2">
      <c r="A29" s="107" t="s">
        <v>93</v>
      </c>
      <c r="B29" s="261">
        <v>575</v>
      </c>
      <c r="C29" s="261">
        <v>273</v>
      </c>
      <c r="D29" s="261">
        <v>302</v>
      </c>
      <c r="E29" s="261"/>
      <c r="F29" s="261">
        <v>97</v>
      </c>
      <c r="G29" s="261">
        <v>42</v>
      </c>
      <c r="H29" s="261">
        <v>55</v>
      </c>
      <c r="I29" s="261"/>
      <c r="J29" s="261">
        <v>90</v>
      </c>
      <c r="K29" s="261">
        <v>40</v>
      </c>
      <c r="L29" s="261">
        <v>50</v>
      </c>
      <c r="M29" s="261"/>
      <c r="N29" s="261">
        <v>152</v>
      </c>
      <c r="O29" s="261">
        <v>76</v>
      </c>
      <c r="P29" s="261">
        <v>76</v>
      </c>
      <c r="Q29" s="261"/>
      <c r="R29" s="261">
        <v>79</v>
      </c>
      <c r="S29" s="261">
        <v>38</v>
      </c>
      <c r="T29" s="261">
        <v>41</v>
      </c>
      <c r="U29" s="261"/>
      <c r="V29" s="261">
        <v>73</v>
      </c>
      <c r="W29" s="261">
        <v>39</v>
      </c>
      <c r="X29" s="261">
        <v>34</v>
      </c>
      <c r="Y29" s="261"/>
      <c r="Z29" s="261">
        <v>84</v>
      </c>
      <c r="AA29" s="261">
        <v>38</v>
      </c>
      <c r="AB29" s="261">
        <v>46</v>
      </c>
      <c r="AD29" s="107" t="s">
        <v>93</v>
      </c>
      <c r="AE29" s="102">
        <f t="shared" si="26"/>
        <v>55.28846153846154</v>
      </c>
      <c r="AF29" s="102">
        <f t="shared" si="13"/>
        <v>50.837988826815639</v>
      </c>
      <c r="AG29" s="102">
        <f t="shared" si="13"/>
        <v>60.039761431411534</v>
      </c>
      <c r="AH29" s="142"/>
      <c r="AI29" s="102">
        <f t="shared" si="27"/>
        <v>34.154929577464785</v>
      </c>
      <c r="AJ29" s="102">
        <f t="shared" si="14"/>
        <v>32.061068702290072</v>
      </c>
      <c r="AK29" s="102">
        <f t="shared" si="15"/>
        <v>35.947712418300654</v>
      </c>
      <c r="AL29" s="105"/>
      <c r="AM29" s="102">
        <f t="shared" si="28"/>
        <v>43.478260869565219</v>
      </c>
      <c r="AN29" s="102">
        <f t="shared" si="16"/>
        <v>36.363636363636367</v>
      </c>
      <c r="AO29" s="102">
        <f t="shared" si="17"/>
        <v>51.546391752577314</v>
      </c>
      <c r="AP29" s="105"/>
      <c r="AQ29" s="102">
        <f t="shared" si="29"/>
        <v>68.468468468468473</v>
      </c>
      <c r="AR29" s="102">
        <f t="shared" si="18"/>
        <v>60.8</v>
      </c>
      <c r="AS29" s="102">
        <f t="shared" si="19"/>
        <v>78.350515463917532</v>
      </c>
      <c r="AT29" s="105"/>
      <c r="AU29" s="102">
        <f t="shared" si="30"/>
        <v>56.428571428571431</v>
      </c>
      <c r="AV29" s="102">
        <f t="shared" si="20"/>
        <v>50.666666666666671</v>
      </c>
      <c r="AW29" s="102">
        <f t="shared" si="21"/>
        <v>63.076923076923073</v>
      </c>
      <c r="AX29" s="105"/>
      <c r="AY29" s="102">
        <f t="shared" si="31"/>
        <v>70.873786407766985</v>
      </c>
      <c r="AZ29" s="102">
        <f t="shared" si="22"/>
        <v>67.241379310344826</v>
      </c>
      <c r="BA29" s="102">
        <f t="shared" si="23"/>
        <v>75.555555555555557</v>
      </c>
      <c r="BB29" s="142"/>
      <c r="BC29" s="102">
        <f t="shared" si="32"/>
        <v>100</v>
      </c>
      <c r="BD29" s="102">
        <f t="shared" si="24"/>
        <v>100</v>
      </c>
      <c r="BE29" s="102">
        <f t="shared" si="25"/>
        <v>100</v>
      </c>
    </row>
    <row r="30" spans="1:57" ht="15" customHeight="1" x14ac:dyDescent="0.2">
      <c r="A30" s="107" t="s">
        <v>94</v>
      </c>
      <c r="B30" s="261">
        <v>1856</v>
      </c>
      <c r="C30" s="261">
        <v>873</v>
      </c>
      <c r="D30" s="261">
        <v>983</v>
      </c>
      <c r="E30" s="261"/>
      <c r="F30" s="261">
        <v>393</v>
      </c>
      <c r="G30" s="261">
        <v>190</v>
      </c>
      <c r="H30" s="261">
        <v>203</v>
      </c>
      <c r="I30" s="261"/>
      <c r="J30" s="261">
        <v>359</v>
      </c>
      <c r="K30" s="261">
        <v>160</v>
      </c>
      <c r="L30" s="261">
        <v>199</v>
      </c>
      <c r="M30" s="261"/>
      <c r="N30" s="261">
        <v>359</v>
      </c>
      <c r="O30" s="261">
        <v>165</v>
      </c>
      <c r="P30" s="261">
        <v>194</v>
      </c>
      <c r="Q30" s="261"/>
      <c r="R30" s="261">
        <v>329</v>
      </c>
      <c r="S30" s="261">
        <v>153</v>
      </c>
      <c r="T30" s="261">
        <v>176</v>
      </c>
      <c r="U30" s="261"/>
      <c r="V30" s="261">
        <v>233</v>
      </c>
      <c r="W30" s="261">
        <v>110</v>
      </c>
      <c r="X30" s="261">
        <v>123</v>
      </c>
      <c r="Y30" s="261"/>
      <c r="Z30" s="261">
        <v>183</v>
      </c>
      <c r="AA30" s="261">
        <v>95</v>
      </c>
      <c r="AB30" s="261">
        <v>88</v>
      </c>
      <c r="AD30" s="107" t="s">
        <v>94</v>
      </c>
      <c r="AE30" s="102">
        <f t="shared" si="26"/>
        <v>84.24875170222424</v>
      </c>
      <c r="AF30" s="102">
        <f t="shared" si="13"/>
        <v>81.284916201117312</v>
      </c>
      <c r="AG30" s="102">
        <f t="shared" si="13"/>
        <v>87.068201948627106</v>
      </c>
      <c r="AH30" s="142"/>
      <c r="AI30" s="102">
        <f t="shared" si="27"/>
        <v>81.875</v>
      </c>
      <c r="AJ30" s="102">
        <f t="shared" si="14"/>
        <v>79.497907949790786</v>
      </c>
      <c r="AK30" s="102">
        <f t="shared" si="15"/>
        <v>84.232365145228215</v>
      </c>
      <c r="AL30" s="105"/>
      <c r="AM30" s="102">
        <f t="shared" si="28"/>
        <v>80.85585585585585</v>
      </c>
      <c r="AN30" s="102">
        <f t="shared" si="16"/>
        <v>76.555023923444978</v>
      </c>
      <c r="AO30" s="102">
        <f t="shared" si="17"/>
        <v>84.680851063829792</v>
      </c>
      <c r="AP30" s="105"/>
      <c r="AQ30" s="102">
        <f t="shared" si="29"/>
        <v>84.669811320754718</v>
      </c>
      <c r="AR30" s="102">
        <f t="shared" si="18"/>
        <v>81.683168316831683</v>
      </c>
      <c r="AS30" s="102">
        <f t="shared" si="19"/>
        <v>87.387387387387378</v>
      </c>
      <c r="AT30" s="105"/>
      <c r="AU30" s="102">
        <f t="shared" si="30"/>
        <v>82.871536523929464</v>
      </c>
      <c r="AV30" s="102">
        <f t="shared" si="20"/>
        <v>81.38297872340425</v>
      </c>
      <c r="AW30" s="102">
        <f t="shared" si="21"/>
        <v>84.210526315789465</v>
      </c>
      <c r="AX30" s="105"/>
      <c r="AY30" s="102">
        <f t="shared" si="31"/>
        <v>85.03649635036497</v>
      </c>
      <c r="AZ30" s="102">
        <f t="shared" si="22"/>
        <v>78.571428571428569</v>
      </c>
      <c r="BA30" s="102">
        <f t="shared" si="23"/>
        <v>91.791044776119406</v>
      </c>
      <c r="BB30" s="142"/>
      <c r="BC30" s="102">
        <f t="shared" si="32"/>
        <v>99.456521739130437</v>
      </c>
      <c r="BD30" s="102">
        <f t="shared" si="24"/>
        <v>98.958333333333343</v>
      </c>
      <c r="BE30" s="102">
        <f t="shared" si="25"/>
        <v>100</v>
      </c>
    </row>
    <row r="31" spans="1:57" ht="15" customHeight="1" x14ac:dyDescent="0.2">
      <c r="A31" s="107" t="s">
        <v>95</v>
      </c>
      <c r="B31" s="261">
        <v>2471</v>
      </c>
      <c r="C31" s="261">
        <v>1262</v>
      </c>
      <c r="D31" s="261">
        <v>1209</v>
      </c>
      <c r="E31" s="261"/>
      <c r="F31" s="261">
        <v>483</v>
      </c>
      <c r="G31" s="261">
        <v>245</v>
      </c>
      <c r="H31" s="261">
        <v>238</v>
      </c>
      <c r="I31" s="261"/>
      <c r="J31" s="261">
        <v>429</v>
      </c>
      <c r="K31" s="261">
        <v>232</v>
      </c>
      <c r="L31" s="261">
        <v>197</v>
      </c>
      <c r="M31" s="261"/>
      <c r="N31" s="261">
        <v>466</v>
      </c>
      <c r="O31" s="261">
        <v>233</v>
      </c>
      <c r="P31" s="261">
        <v>233</v>
      </c>
      <c r="Q31" s="261"/>
      <c r="R31" s="261">
        <v>408</v>
      </c>
      <c r="S31" s="261">
        <v>205</v>
      </c>
      <c r="T31" s="261">
        <v>203</v>
      </c>
      <c r="U31" s="261"/>
      <c r="V31" s="261">
        <v>325</v>
      </c>
      <c r="W31" s="261">
        <v>161</v>
      </c>
      <c r="X31" s="261">
        <v>164</v>
      </c>
      <c r="Y31" s="261"/>
      <c r="Z31" s="261">
        <v>360</v>
      </c>
      <c r="AA31" s="261">
        <v>186</v>
      </c>
      <c r="AB31" s="261">
        <v>174</v>
      </c>
      <c r="AD31" s="107" t="s">
        <v>95</v>
      </c>
      <c r="AE31" s="102">
        <f t="shared" si="26"/>
        <v>87.407145383799076</v>
      </c>
      <c r="AF31" s="102">
        <f t="shared" ref="AF31:AF41" si="33">+C31/(C31+C77)*100</f>
        <v>84.584450402144768</v>
      </c>
      <c r="AG31" s="102">
        <f t="shared" ref="AG31:AG41" si="34">+D31/(D31+D77)*100</f>
        <v>90.561797752808985</v>
      </c>
      <c r="AH31" s="142"/>
      <c r="AI31" s="102">
        <f t="shared" si="27"/>
        <v>88.299817184643516</v>
      </c>
      <c r="AJ31" s="102">
        <f t="shared" si="14"/>
        <v>85.365853658536579</v>
      </c>
      <c r="AK31" s="102">
        <f t="shared" si="15"/>
        <v>91.538461538461533</v>
      </c>
      <c r="AL31" s="105"/>
      <c r="AM31" s="102">
        <f t="shared" si="28"/>
        <v>83.463035019455262</v>
      </c>
      <c r="AN31" s="102">
        <f t="shared" si="16"/>
        <v>82.857142857142861</v>
      </c>
      <c r="AO31" s="102">
        <f t="shared" si="17"/>
        <v>84.188034188034194</v>
      </c>
      <c r="AP31" s="105"/>
      <c r="AQ31" s="102">
        <f t="shared" si="29"/>
        <v>90.661478599221795</v>
      </c>
      <c r="AR31" s="102">
        <f t="shared" si="18"/>
        <v>89.272030651340998</v>
      </c>
      <c r="AS31" s="102">
        <f t="shared" si="19"/>
        <v>92.094861660079047</v>
      </c>
      <c r="AT31" s="105"/>
      <c r="AU31" s="102">
        <f t="shared" si="30"/>
        <v>81.113320079522865</v>
      </c>
      <c r="AV31" s="102">
        <f t="shared" si="20"/>
        <v>73.741007194244602</v>
      </c>
      <c r="AW31" s="102">
        <f t="shared" si="21"/>
        <v>90.222222222222229</v>
      </c>
      <c r="AX31" s="105"/>
      <c r="AY31" s="102">
        <f t="shared" si="31"/>
        <v>83.979328165374682</v>
      </c>
      <c r="AZ31" s="102">
        <f t="shared" si="22"/>
        <v>80.904522613065325</v>
      </c>
      <c r="BA31" s="102">
        <f t="shared" si="23"/>
        <v>87.2340425531915</v>
      </c>
      <c r="BB31" s="142"/>
      <c r="BC31" s="102">
        <f t="shared" si="32"/>
        <v>99.447513812154696</v>
      </c>
      <c r="BD31" s="102">
        <f t="shared" si="24"/>
        <v>99.465240641711233</v>
      </c>
      <c r="BE31" s="102">
        <f t="shared" si="25"/>
        <v>99.428571428571431</v>
      </c>
    </row>
    <row r="32" spans="1:57" ht="15" customHeight="1" x14ac:dyDescent="0.2">
      <c r="A32" s="107" t="s">
        <v>96</v>
      </c>
      <c r="B32" s="261">
        <v>2944</v>
      </c>
      <c r="C32" s="261">
        <v>1499</v>
      </c>
      <c r="D32" s="261">
        <v>1445</v>
      </c>
      <c r="E32" s="261"/>
      <c r="F32" s="261">
        <v>768</v>
      </c>
      <c r="G32" s="261">
        <v>397</v>
      </c>
      <c r="H32" s="261">
        <v>371</v>
      </c>
      <c r="I32" s="261"/>
      <c r="J32" s="261">
        <v>557</v>
      </c>
      <c r="K32" s="261">
        <v>282</v>
      </c>
      <c r="L32" s="261">
        <v>275</v>
      </c>
      <c r="M32" s="261"/>
      <c r="N32" s="261">
        <v>513</v>
      </c>
      <c r="O32" s="261">
        <v>267</v>
      </c>
      <c r="P32" s="261">
        <v>246</v>
      </c>
      <c r="Q32" s="261"/>
      <c r="R32" s="261">
        <v>426</v>
      </c>
      <c r="S32" s="261">
        <v>206</v>
      </c>
      <c r="T32" s="261">
        <v>220</v>
      </c>
      <c r="U32" s="261"/>
      <c r="V32" s="261">
        <v>357</v>
      </c>
      <c r="W32" s="261">
        <v>178</v>
      </c>
      <c r="X32" s="261">
        <v>179</v>
      </c>
      <c r="Y32" s="261"/>
      <c r="Z32" s="261">
        <v>323</v>
      </c>
      <c r="AA32" s="261">
        <v>169</v>
      </c>
      <c r="AB32" s="261">
        <v>154</v>
      </c>
      <c r="AD32" s="107" t="s">
        <v>96</v>
      </c>
      <c r="AE32" s="102">
        <f t="shared" si="26"/>
        <v>90.528905289052886</v>
      </c>
      <c r="AF32" s="102">
        <f t="shared" si="33"/>
        <v>89.706762417713946</v>
      </c>
      <c r="AG32" s="102">
        <f t="shared" si="34"/>
        <v>91.397849462365585</v>
      </c>
      <c r="AH32" s="142"/>
      <c r="AI32" s="102">
        <f t="shared" si="27"/>
        <v>90.352941176470594</v>
      </c>
      <c r="AJ32" s="102">
        <f t="shared" si="14"/>
        <v>90.02267573696146</v>
      </c>
      <c r="AK32" s="102">
        <f t="shared" si="15"/>
        <v>90.70904645476773</v>
      </c>
      <c r="AL32" s="105"/>
      <c r="AM32" s="102">
        <f t="shared" si="28"/>
        <v>90.864600326264281</v>
      </c>
      <c r="AN32" s="102">
        <f t="shared" si="16"/>
        <v>89.240506329113927</v>
      </c>
      <c r="AO32" s="102">
        <f t="shared" si="17"/>
        <v>92.592592592592595</v>
      </c>
      <c r="AP32" s="105"/>
      <c r="AQ32" s="102">
        <f t="shared" si="29"/>
        <v>91.935483870967744</v>
      </c>
      <c r="AR32" s="102">
        <f t="shared" si="18"/>
        <v>91.75257731958763</v>
      </c>
      <c r="AS32" s="102">
        <f t="shared" si="19"/>
        <v>92.134831460674164</v>
      </c>
      <c r="AT32" s="105"/>
      <c r="AU32" s="102">
        <f t="shared" si="30"/>
        <v>85.887096774193552</v>
      </c>
      <c r="AV32" s="102">
        <f t="shared" si="20"/>
        <v>85.123966942148769</v>
      </c>
      <c r="AW32" s="102">
        <f t="shared" si="21"/>
        <v>86.614173228346459</v>
      </c>
      <c r="AX32" s="105"/>
      <c r="AY32" s="102">
        <f t="shared" si="31"/>
        <v>86.650485436893206</v>
      </c>
      <c r="AZ32" s="102">
        <f t="shared" si="22"/>
        <v>83.962264150943398</v>
      </c>
      <c r="BA32" s="102">
        <f t="shared" si="23"/>
        <v>89.5</v>
      </c>
      <c r="BB32" s="142"/>
      <c r="BC32" s="102">
        <f t="shared" si="32"/>
        <v>100</v>
      </c>
      <c r="BD32" s="102">
        <f t="shared" si="24"/>
        <v>100</v>
      </c>
      <c r="BE32" s="102">
        <f t="shared" si="25"/>
        <v>100</v>
      </c>
    </row>
    <row r="33" spans="1:60" ht="15" customHeight="1" x14ac:dyDescent="0.2">
      <c r="A33" s="107" t="s">
        <v>97</v>
      </c>
      <c r="B33" s="261">
        <v>1578</v>
      </c>
      <c r="C33" s="261">
        <v>787</v>
      </c>
      <c r="D33" s="261">
        <v>791</v>
      </c>
      <c r="E33" s="261"/>
      <c r="F33" s="261">
        <v>337</v>
      </c>
      <c r="G33" s="261">
        <v>182</v>
      </c>
      <c r="H33" s="261">
        <v>155</v>
      </c>
      <c r="I33" s="261"/>
      <c r="J33" s="261">
        <v>307</v>
      </c>
      <c r="K33" s="261">
        <v>157</v>
      </c>
      <c r="L33" s="261">
        <v>150</v>
      </c>
      <c r="M33" s="261"/>
      <c r="N33" s="261">
        <v>264</v>
      </c>
      <c r="O33" s="261">
        <v>129</v>
      </c>
      <c r="P33" s="261">
        <v>135</v>
      </c>
      <c r="Q33" s="261"/>
      <c r="R33" s="261">
        <v>275</v>
      </c>
      <c r="S33" s="261">
        <v>127</v>
      </c>
      <c r="T33" s="261">
        <v>148</v>
      </c>
      <c r="U33" s="261"/>
      <c r="V33" s="261">
        <v>189</v>
      </c>
      <c r="W33" s="261">
        <v>93</v>
      </c>
      <c r="X33" s="261">
        <v>96</v>
      </c>
      <c r="Y33" s="261"/>
      <c r="Z33" s="261">
        <v>206</v>
      </c>
      <c r="AA33" s="261">
        <v>99</v>
      </c>
      <c r="AB33" s="261">
        <v>107</v>
      </c>
      <c r="AD33" s="107" t="s">
        <v>97</v>
      </c>
      <c r="AE33" s="102">
        <f t="shared" si="26"/>
        <v>94.321578003586367</v>
      </c>
      <c r="AF33" s="102">
        <f t="shared" si="33"/>
        <v>92.806603773584911</v>
      </c>
      <c r="AG33" s="102">
        <f t="shared" si="34"/>
        <v>95.878787878787875</v>
      </c>
      <c r="AH33" s="142"/>
      <c r="AI33" s="102">
        <f t="shared" si="27"/>
        <v>92.837465564738295</v>
      </c>
      <c r="AJ33" s="102">
        <f t="shared" si="14"/>
        <v>90.547263681592042</v>
      </c>
      <c r="AK33" s="102">
        <f t="shared" si="15"/>
        <v>95.679012345679013</v>
      </c>
      <c r="AL33" s="105"/>
      <c r="AM33" s="102">
        <f t="shared" si="28"/>
        <v>95.638629283489095</v>
      </c>
      <c r="AN33" s="102">
        <f t="shared" si="16"/>
        <v>96.913580246913583</v>
      </c>
      <c r="AO33" s="102">
        <f t="shared" si="17"/>
        <v>94.339622641509436</v>
      </c>
      <c r="AP33" s="105"/>
      <c r="AQ33" s="102">
        <f t="shared" si="29"/>
        <v>92.957746478873233</v>
      </c>
      <c r="AR33" s="102">
        <f t="shared" si="18"/>
        <v>90.845070422535215</v>
      </c>
      <c r="AS33" s="102">
        <f t="shared" si="19"/>
        <v>95.070422535211264</v>
      </c>
      <c r="AT33" s="105"/>
      <c r="AU33" s="102">
        <f t="shared" si="30"/>
        <v>94.827586206896555</v>
      </c>
      <c r="AV33" s="102">
        <f t="shared" si="20"/>
        <v>91.366906474820141</v>
      </c>
      <c r="AW33" s="102">
        <f t="shared" si="21"/>
        <v>98.013245033112582</v>
      </c>
      <c r="AX33" s="105"/>
      <c r="AY33" s="102">
        <f t="shared" si="31"/>
        <v>90.430622009569376</v>
      </c>
      <c r="AZ33" s="102">
        <f t="shared" si="22"/>
        <v>88.571428571428569</v>
      </c>
      <c r="BA33" s="102">
        <f t="shared" si="23"/>
        <v>92.307692307692307</v>
      </c>
      <c r="BB33" s="142"/>
      <c r="BC33" s="102">
        <f t="shared" si="32"/>
        <v>100</v>
      </c>
      <c r="BD33" s="102">
        <f t="shared" si="24"/>
        <v>100</v>
      </c>
      <c r="BE33" s="102">
        <f t="shared" si="25"/>
        <v>100</v>
      </c>
    </row>
    <row r="34" spans="1:60" ht="15" customHeight="1" x14ac:dyDescent="0.2">
      <c r="A34" s="107" t="s">
        <v>98</v>
      </c>
      <c r="B34" s="261">
        <v>1752</v>
      </c>
      <c r="C34" s="261">
        <v>885</v>
      </c>
      <c r="D34" s="261">
        <v>867</v>
      </c>
      <c r="E34" s="261"/>
      <c r="F34" s="261">
        <v>347</v>
      </c>
      <c r="G34" s="261">
        <v>170</v>
      </c>
      <c r="H34" s="261">
        <v>177</v>
      </c>
      <c r="I34" s="261"/>
      <c r="J34" s="261">
        <v>247</v>
      </c>
      <c r="K34" s="261">
        <v>114</v>
      </c>
      <c r="L34" s="261">
        <v>133</v>
      </c>
      <c r="M34" s="261"/>
      <c r="N34" s="261">
        <v>365</v>
      </c>
      <c r="O34" s="261">
        <v>195</v>
      </c>
      <c r="P34" s="261">
        <v>170</v>
      </c>
      <c r="Q34" s="261"/>
      <c r="R34" s="261">
        <v>324</v>
      </c>
      <c r="S34" s="261">
        <v>166</v>
      </c>
      <c r="T34" s="261">
        <v>158</v>
      </c>
      <c r="U34" s="261"/>
      <c r="V34" s="261">
        <v>222</v>
      </c>
      <c r="W34" s="261">
        <v>116</v>
      </c>
      <c r="X34" s="261">
        <v>106</v>
      </c>
      <c r="Y34" s="261"/>
      <c r="Z34" s="261">
        <v>247</v>
      </c>
      <c r="AA34" s="261">
        <v>124</v>
      </c>
      <c r="AB34" s="261">
        <v>123</v>
      </c>
      <c r="AD34" s="107" t="s">
        <v>98</v>
      </c>
      <c r="AE34" s="102">
        <f t="shared" si="26"/>
        <v>83.349191246431971</v>
      </c>
      <c r="AF34" s="102">
        <f t="shared" si="33"/>
        <v>81.416743330266797</v>
      </c>
      <c r="AG34" s="102">
        <f t="shared" si="34"/>
        <v>85.418719211822662</v>
      </c>
      <c r="AH34" s="142"/>
      <c r="AI34" s="102">
        <f t="shared" si="27"/>
        <v>74.304068522483931</v>
      </c>
      <c r="AJ34" s="102">
        <f t="shared" si="14"/>
        <v>72.033898305084747</v>
      </c>
      <c r="AK34" s="102">
        <f t="shared" si="15"/>
        <v>76.623376623376629</v>
      </c>
      <c r="AL34" s="105"/>
      <c r="AM34" s="102">
        <f t="shared" si="28"/>
        <v>64.15584415584415</v>
      </c>
      <c r="AN34" s="102">
        <f t="shared" si="16"/>
        <v>59.067357512953365</v>
      </c>
      <c r="AO34" s="102">
        <f t="shared" si="17"/>
        <v>69.270833333333343</v>
      </c>
      <c r="AP34" s="105"/>
      <c r="AQ34" s="102">
        <f t="shared" si="29"/>
        <v>96.05263157894737</v>
      </c>
      <c r="AR34" s="102">
        <f t="shared" si="18"/>
        <v>96.059113300492612</v>
      </c>
      <c r="AS34" s="102">
        <f t="shared" si="19"/>
        <v>96.045197740112997</v>
      </c>
      <c r="AT34" s="105"/>
      <c r="AU34" s="102">
        <f t="shared" si="30"/>
        <v>87.804878048780495</v>
      </c>
      <c r="AV34" s="102">
        <f t="shared" si="20"/>
        <v>84.693877551020407</v>
      </c>
      <c r="AW34" s="102">
        <f t="shared" si="21"/>
        <v>91.329479768786129</v>
      </c>
      <c r="AX34" s="105"/>
      <c r="AY34" s="102">
        <f t="shared" si="31"/>
        <v>87.4015748031496</v>
      </c>
      <c r="AZ34" s="102">
        <f t="shared" si="22"/>
        <v>85.925925925925924</v>
      </c>
      <c r="BA34" s="102">
        <f t="shared" si="23"/>
        <v>89.075630252100851</v>
      </c>
      <c r="BB34" s="142"/>
      <c r="BC34" s="102">
        <f t="shared" si="32"/>
        <v>100</v>
      </c>
      <c r="BD34" s="102">
        <f t="shared" si="24"/>
        <v>100</v>
      </c>
      <c r="BE34" s="102">
        <f t="shared" si="25"/>
        <v>100</v>
      </c>
    </row>
    <row r="35" spans="1:60" ht="15" customHeight="1" x14ac:dyDescent="0.2">
      <c r="A35" s="107" t="s">
        <v>99</v>
      </c>
      <c r="B35" s="261">
        <v>3999</v>
      </c>
      <c r="C35" s="261">
        <v>1962</v>
      </c>
      <c r="D35" s="261">
        <v>2037</v>
      </c>
      <c r="E35" s="261"/>
      <c r="F35" s="261">
        <v>749</v>
      </c>
      <c r="G35" s="261">
        <v>373</v>
      </c>
      <c r="H35" s="261">
        <v>376</v>
      </c>
      <c r="I35" s="261"/>
      <c r="J35" s="261">
        <v>711</v>
      </c>
      <c r="K35" s="261">
        <v>332</v>
      </c>
      <c r="L35" s="261">
        <v>379</v>
      </c>
      <c r="M35" s="261"/>
      <c r="N35" s="261">
        <v>839</v>
      </c>
      <c r="O35" s="261">
        <v>419</v>
      </c>
      <c r="P35" s="261">
        <v>420</v>
      </c>
      <c r="Q35" s="261"/>
      <c r="R35" s="261">
        <v>637</v>
      </c>
      <c r="S35" s="261">
        <v>307</v>
      </c>
      <c r="T35" s="261">
        <v>330</v>
      </c>
      <c r="U35" s="261"/>
      <c r="V35" s="261">
        <v>557</v>
      </c>
      <c r="W35" s="261">
        <v>261</v>
      </c>
      <c r="X35" s="261">
        <v>296</v>
      </c>
      <c r="Y35" s="261"/>
      <c r="Z35" s="261">
        <v>506</v>
      </c>
      <c r="AA35" s="261">
        <v>270</v>
      </c>
      <c r="AB35" s="261">
        <v>236</v>
      </c>
      <c r="AD35" s="107" t="s">
        <v>99</v>
      </c>
      <c r="AE35" s="102">
        <f t="shared" si="26"/>
        <v>82.317826265953059</v>
      </c>
      <c r="AF35" s="102">
        <f t="shared" si="33"/>
        <v>78.985507246376812</v>
      </c>
      <c r="AG35" s="102">
        <f t="shared" si="34"/>
        <v>85.804549283909012</v>
      </c>
      <c r="AH35" s="142"/>
      <c r="AI35" s="102">
        <f t="shared" si="27"/>
        <v>70.06548175865295</v>
      </c>
      <c r="AJ35" s="102">
        <f t="shared" si="14"/>
        <v>68.065693430656935</v>
      </c>
      <c r="AK35" s="102">
        <f t="shared" si="15"/>
        <v>72.168905950095976</v>
      </c>
      <c r="AL35" s="105"/>
      <c r="AM35" s="102">
        <f t="shared" si="28"/>
        <v>72.551020408163268</v>
      </c>
      <c r="AN35" s="102">
        <f t="shared" si="16"/>
        <v>68.032786885245898</v>
      </c>
      <c r="AO35" s="102">
        <f t="shared" si="17"/>
        <v>77.032520325203251</v>
      </c>
      <c r="AP35" s="105"/>
      <c r="AQ35" s="102">
        <f t="shared" si="29"/>
        <v>89.541088580576314</v>
      </c>
      <c r="AR35" s="102">
        <f t="shared" si="18"/>
        <v>86.21399176954732</v>
      </c>
      <c r="AS35" s="102">
        <f t="shared" si="19"/>
        <v>93.126385809312637</v>
      </c>
      <c r="AT35" s="105"/>
      <c r="AU35" s="102">
        <f t="shared" si="30"/>
        <v>84.036939313984178</v>
      </c>
      <c r="AV35" s="102">
        <f t="shared" si="20"/>
        <v>78.117048346055981</v>
      </c>
      <c r="AW35" s="102">
        <f t="shared" si="21"/>
        <v>90.410958904109577</v>
      </c>
      <c r="AX35" s="105"/>
      <c r="AY35" s="102">
        <f t="shared" si="31"/>
        <v>91.61184210526315</v>
      </c>
      <c r="AZ35" s="102">
        <f t="shared" si="22"/>
        <v>87.290969899665555</v>
      </c>
      <c r="BA35" s="102">
        <f t="shared" si="23"/>
        <v>95.792880258899672</v>
      </c>
      <c r="BB35" s="142"/>
      <c r="BC35" s="102">
        <f t="shared" si="32"/>
        <v>100</v>
      </c>
      <c r="BD35" s="102">
        <f t="shared" si="24"/>
        <v>100</v>
      </c>
      <c r="BE35" s="102">
        <f t="shared" si="25"/>
        <v>100</v>
      </c>
    </row>
    <row r="36" spans="1:60" ht="15" customHeight="1" x14ac:dyDescent="0.2">
      <c r="A36" s="107" t="s">
        <v>100</v>
      </c>
      <c r="B36" s="261">
        <v>3628</v>
      </c>
      <c r="C36" s="261">
        <v>1840</v>
      </c>
      <c r="D36" s="261">
        <v>1788</v>
      </c>
      <c r="E36" s="261"/>
      <c r="F36" s="261">
        <v>904</v>
      </c>
      <c r="G36" s="261">
        <v>471</v>
      </c>
      <c r="H36" s="261">
        <v>433</v>
      </c>
      <c r="I36" s="261"/>
      <c r="J36" s="261">
        <v>731</v>
      </c>
      <c r="K36" s="261">
        <v>365</v>
      </c>
      <c r="L36" s="261">
        <v>366</v>
      </c>
      <c r="M36" s="261"/>
      <c r="N36" s="261">
        <v>669</v>
      </c>
      <c r="O36" s="261">
        <v>322</v>
      </c>
      <c r="P36" s="261">
        <v>347</v>
      </c>
      <c r="Q36" s="261"/>
      <c r="R36" s="261">
        <v>527</v>
      </c>
      <c r="S36" s="261">
        <v>281</v>
      </c>
      <c r="T36" s="261">
        <v>246</v>
      </c>
      <c r="U36" s="261"/>
      <c r="V36" s="261">
        <v>403</v>
      </c>
      <c r="W36" s="261">
        <v>201</v>
      </c>
      <c r="X36" s="261">
        <v>202</v>
      </c>
      <c r="Y36" s="261"/>
      <c r="Z36" s="261">
        <v>394</v>
      </c>
      <c r="AA36" s="261">
        <v>200</v>
      </c>
      <c r="AB36" s="261">
        <v>194</v>
      </c>
      <c r="AD36" s="107" t="s">
        <v>100</v>
      </c>
      <c r="AE36" s="102">
        <f t="shared" si="26"/>
        <v>89.980158730158735</v>
      </c>
      <c r="AF36" s="102">
        <f t="shared" si="33"/>
        <v>88.249400479616298</v>
      </c>
      <c r="AG36" s="102">
        <f t="shared" si="34"/>
        <v>91.833590138674879</v>
      </c>
      <c r="AH36" s="142"/>
      <c r="AI36" s="102">
        <f t="shared" si="27"/>
        <v>89.682539682539684</v>
      </c>
      <c r="AJ36" s="102">
        <f t="shared" si="14"/>
        <v>89.204545454545453</v>
      </c>
      <c r="AK36" s="102">
        <f t="shared" si="15"/>
        <v>90.208333333333329</v>
      </c>
      <c r="AL36" s="105"/>
      <c r="AM36" s="102">
        <f t="shared" si="28"/>
        <v>85.89894242068155</v>
      </c>
      <c r="AN36" s="102">
        <f t="shared" si="16"/>
        <v>82.954545454545453</v>
      </c>
      <c r="AO36" s="102">
        <f t="shared" si="17"/>
        <v>89.051094890510953</v>
      </c>
      <c r="AP36" s="105"/>
      <c r="AQ36" s="102">
        <f t="shared" si="29"/>
        <v>90.527740189445197</v>
      </c>
      <c r="AR36" s="102">
        <f t="shared" si="18"/>
        <v>87.027027027027032</v>
      </c>
      <c r="AS36" s="102">
        <f t="shared" si="19"/>
        <v>94.037940379403793</v>
      </c>
      <c r="AT36" s="105"/>
      <c r="AU36" s="102">
        <f t="shared" si="30"/>
        <v>87.541528239202663</v>
      </c>
      <c r="AV36" s="102">
        <f t="shared" si="20"/>
        <v>87.53894080996885</v>
      </c>
      <c r="AW36" s="102">
        <f t="shared" si="21"/>
        <v>87.544483985765126</v>
      </c>
      <c r="AX36" s="105"/>
      <c r="AY36" s="102">
        <f t="shared" si="31"/>
        <v>92.431192660550451</v>
      </c>
      <c r="AZ36" s="102">
        <f t="shared" si="22"/>
        <v>89.732142857142861</v>
      </c>
      <c r="BA36" s="102">
        <f t="shared" si="23"/>
        <v>95.283018867924525</v>
      </c>
      <c r="BB36" s="142"/>
      <c r="BC36" s="102">
        <f t="shared" si="32"/>
        <v>99.494949494949495</v>
      </c>
      <c r="BD36" s="102">
        <f t="shared" si="24"/>
        <v>99.009900990099013</v>
      </c>
      <c r="BE36" s="102">
        <f t="shared" si="25"/>
        <v>100</v>
      </c>
    </row>
    <row r="37" spans="1:60" ht="15" customHeight="1" x14ac:dyDescent="0.2">
      <c r="A37" s="107" t="s">
        <v>101</v>
      </c>
      <c r="B37" s="261">
        <v>1085</v>
      </c>
      <c r="C37" s="261">
        <v>533</v>
      </c>
      <c r="D37" s="261">
        <v>552</v>
      </c>
      <c r="E37" s="261"/>
      <c r="F37" s="261">
        <v>224</v>
      </c>
      <c r="G37" s="261">
        <v>112</v>
      </c>
      <c r="H37" s="261">
        <v>112</v>
      </c>
      <c r="I37" s="261"/>
      <c r="J37" s="261">
        <v>212</v>
      </c>
      <c r="K37" s="261">
        <v>91</v>
      </c>
      <c r="L37" s="261">
        <v>121</v>
      </c>
      <c r="M37" s="261"/>
      <c r="N37" s="261">
        <v>179</v>
      </c>
      <c r="O37" s="261">
        <v>92</v>
      </c>
      <c r="P37" s="261">
        <v>87</v>
      </c>
      <c r="Q37" s="261"/>
      <c r="R37" s="261">
        <v>182</v>
      </c>
      <c r="S37" s="261">
        <v>92</v>
      </c>
      <c r="T37" s="261">
        <v>90</v>
      </c>
      <c r="U37" s="261"/>
      <c r="V37" s="261">
        <v>162</v>
      </c>
      <c r="W37" s="261">
        <v>84</v>
      </c>
      <c r="X37" s="261">
        <v>78</v>
      </c>
      <c r="Y37" s="261"/>
      <c r="Z37" s="261">
        <v>126</v>
      </c>
      <c r="AA37" s="261">
        <v>62</v>
      </c>
      <c r="AB37" s="261">
        <v>64</v>
      </c>
      <c r="AD37" s="107" t="s">
        <v>101</v>
      </c>
      <c r="AE37" s="102">
        <f t="shared" si="26"/>
        <v>81.886792452830193</v>
      </c>
      <c r="AF37" s="102">
        <f t="shared" si="33"/>
        <v>79.080118694362028</v>
      </c>
      <c r="AG37" s="102">
        <f t="shared" si="34"/>
        <v>84.792626728110605</v>
      </c>
      <c r="AH37" s="142"/>
      <c r="AI37" s="102">
        <f t="shared" si="27"/>
        <v>75.420875420875419</v>
      </c>
      <c r="AJ37" s="102">
        <f t="shared" si="14"/>
        <v>71.794871794871796</v>
      </c>
      <c r="AK37" s="102">
        <f t="shared" si="15"/>
        <v>79.432624113475185</v>
      </c>
      <c r="AL37" s="105"/>
      <c r="AM37" s="102">
        <f t="shared" si="28"/>
        <v>84.126984126984127</v>
      </c>
      <c r="AN37" s="102">
        <f t="shared" si="16"/>
        <v>75.833333333333329</v>
      </c>
      <c r="AO37" s="102">
        <f t="shared" si="17"/>
        <v>91.666666666666657</v>
      </c>
      <c r="AP37" s="105"/>
      <c r="AQ37" s="102">
        <f t="shared" si="29"/>
        <v>71.314741035856571</v>
      </c>
      <c r="AR37" s="102">
        <f t="shared" si="18"/>
        <v>71.875</v>
      </c>
      <c r="AS37" s="102">
        <f t="shared" si="19"/>
        <v>70.731707317073173</v>
      </c>
      <c r="AT37" s="105"/>
      <c r="AU37" s="102">
        <f t="shared" si="30"/>
        <v>83.870967741935488</v>
      </c>
      <c r="AV37" s="102">
        <f t="shared" si="20"/>
        <v>83.636363636363626</v>
      </c>
      <c r="AW37" s="102">
        <f t="shared" si="21"/>
        <v>84.112149532710276</v>
      </c>
      <c r="AX37" s="105"/>
      <c r="AY37" s="102">
        <f t="shared" si="31"/>
        <v>89.010989010989007</v>
      </c>
      <c r="AZ37" s="102">
        <f t="shared" si="22"/>
        <v>85.714285714285708</v>
      </c>
      <c r="BA37" s="102">
        <f t="shared" si="23"/>
        <v>92.857142857142861</v>
      </c>
      <c r="BB37" s="142"/>
      <c r="BC37" s="102">
        <f t="shared" si="32"/>
        <v>100</v>
      </c>
      <c r="BD37" s="102">
        <f t="shared" si="24"/>
        <v>100</v>
      </c>
      <c r="BE37" s="102">
        <f t="shared" si="25"/>
        <v>100</v>
      </c>
    </row>
    <row r="38" spans="1:60" ht="15" customHeight="1" x14ac:dyDescent="0.2">
      <c r="A38" s="107" t="s">
        <v>102</v>
      </c>
      <c r="B38" s="261">
        <v>1193</v>
      </c>
      <c r="C38" s="261">
        <v>593</v>
      </c>
      <c r="D38" s="261">
        <v>600</v>
      </c>
      <c r="E38" s="261"/>
      <c r="F38" s="261">
        <v>254</v>
      </c>
      <c r="G38" s="261">
        <v>131</v>
      </c>
      <c r="H38" s="261">
        <v>123</v>
      </c>
      <c r="I38" s="261"/>
      <c r="J38" s="261">
        <v>251</v>
      </c>
      <c r="K38" s="261">
        <v>124</v>
      </c>
      <c r="L38" s="261">
        <v>127</v>
      </c>
      <c r="M38" s="261"/>
      <c r="N38" s="261">
        <v>214</v>
      </c>
      <c r="O38" s="261">
        <v>119</v>
      </c>
      <c r="P38" s="261">
        <v>95</v>
      </c>
      <c r="Q38" s="261"/>
      <c r="R38" s="261">
        <v>204</v>
      </c>
      <c r="S38" s="261">
        <v>98</v>
      </c>
      <c r="T38" s="261">
        <v>106</v>
      </c>
      <c r="U38" s="261"/>
      <c r="V38" s="261">
        <v>125</v>
      </c>
      <c r="W38" s="261">
        <v>49</v>
      </c>
      <c r="X38" s="261">
        <v>76</v>
      </c>
      <c r="Y38" s="261"/>
      <c r="Z38" s="261">
        <v>145</v>
      </c>
      <c r="AA38" s="261">
        <v>72</v>
      </c>
      <c r="AB38" s="261">
        <v>73</v>
      </c>
      <c r="AD38" s="107" t="s">
        <v>102</v>
      </c>
      <c r="AE38" s="102">
        <f t="shared" si="26"/>
        <v>80.390835579514828</v>
      </c>
      <c r="AF38" s="102">
        <f t="shared" si="33"/>
        <v>73.848069738480689</v>
      </c>
      <c r="AG38" s="102">
        <f t="shared" si="34"/>
        <v>88.105726872246692</v>
      </c>
      <c r="AH38" s="142"/>
      <c r="AI38" s="102">
        <f t="shared" si="27"/>
        <v>69.972451790633599</v>
      </c>
      <c r="AJ38" s="102">
        <f t="shared" si="14"/>
        <v>65.174129353233837</v>
      </c>
      <c r="AK38" s="102">
        <f t="shared" si="15"/>
        <v>75.925925925925924</v>
      </c>
      <c r="AL38" s="105"/>
      <c r="AM38" s="102">
        <f t="shared" si="28"/>
        <v>83.946488294314378</v>
      </c>
      <c r="AN38" s="102">
        <f t="shared" si="16"/>
        <v>78.48101265822784</v>
      </c>
      <c r="AO38" s="102">
        <f t="shared" si="17"/>
        <v>90.070921985815602</v>
      </c>
      <c r="AP38" s="105"/>
      <c r="AQ38" s="102">
        <f t="shared" si="29"/>
        <v>73.793103448275872</v>
      </c>
      <c r="AR38" s="102">
        <f t="shared" si="18"/>
        <v>67.61363636363636</v>
      </c>
      <c r="AS38" s="102">
        <f t="shared" si="19"/>
        <v>83.333333333333343</v>
      </c>
      <c r="AT38" s="105"/>
      <c r="AU38" s="102">
        <f t="shared" si="30"/>
        <v>81.92771084337349</v>
      </c>
      <c r="AV38" s="102">
        <f t="shared" si="20"/>
        <v>73.134328358208961</v>
      </c>
      <c r="AW38" s="102">
        <f t="shared" si="21"/>
        <v>92.173913043478265</v>
      </c>
      <c r="AX38" s="105"/>
      <c r="AY38" s="102">
        <f t="shared" si="31"/>
        <v>90.579710144927532</v>
      </c>
      <c r="AZ38" s="102">
        <f t="shared" si="22"/>
        <v>79.032258064516128</v>
      </c>
      <c r="BA38" s="102">
        <f t="shared" si="23"/>
        <v>100</v>
      </c>
      <c r="BB38" s="142"/>
      <c r="BC38" s="102">
        <f t="shared" si="32"/>
        <v>100</v>
      </c>
      <c r="BD38" s="102">
        <f t="shared" si="24"/>
        <v>100</v>
      </c>
      <c r="BE38" s="102">
        <f t="shared" si="25"/>
        <v>100</v>
      </c>
    </row>
    <row r="39" spans="1:60" ht="15" customHeight="1" x14ac:dyDescent="0.2">
      <c r="A39" s="107" t="s">
        <v>103</v>
      </c>
      <c r="B39" s="261">
        <v>5107</v>
      </c>
      <c r="C39" s="261">
        <v>2424</v>
      </c>
      <c r="D39" s="261">
        <v>2683</v>
      </c>
      <c r="E39" s="261"/>
      <c r="F39" s="261">
        <v>1101</v>
      </c>
      <c r="G39" s="261">
        <v>556</v>
      </c>
      <c r="H39" s="261">
        <v>545</v>
      </c>
      <c r="I39" s="261"/>
      <c r="J39" s="261">
        <v>968</v>
      </c>
      <c r="K39" s="261">
        <v>464</v>
      </c>
      <c r="L39" s="261">
        <v>504</v>
      </c>
      <c r="M39" s="261"/>
      <c r="N39" s="261">
        <v>947</v>
      </c>
      <c r="O39" s="261">
        <v>429</v>
      </c>
      <c r="P39" s="261">
        <v>518</v>
      </c>
      <c r="Q39" s="261"/>
      <c r="R39" s="261">
        <v>925</v>
      </c>
      <c r="S39" s="261">
        <v>432</v>
      </c>
      <c r="T39" s="261">
        <v>493</v>
      </c>
      <c r="U39" s="261"/>
      <c r="V39" s="261">
        <v>528</v>
      </c>
      <c r="W39" s="261">
        <v>249</v>
      </c>
      <c r="X39" s="261">
        <v>279</v>
      </c>
      <c r="Y39" s="261"/>
      <c r="Z39" s="261">
        <v>638</v>
      </c>
      <c r="AA39" s="261">
        <v>294</v>
      </c>
      <c r="AB39" s="261">
        <v>344</v>
      </c>
      <c r="AD39" s="107" t="s">
        <v>103</v>
      </c>
      <c r="AE39" s="102">
        <f t="shared" si="26"/>
        <v>86.94245829077289</v>
      </c>
      <c r="AF39" s="102">
        <f t="shared" si="33"/>
        <v>84.755244755244746</v>
      </c>
      <c r="AG39" s="102">
        <f t="shared" si="34"/>
        <v>89.017916390179167</v>
      </c>
      <c r="AH39" s="142"/>
      <c r="AI39" s="102">
        <f t="shared" si="27"/>
        <v>80.24781341107871</v>
      </c>
      <c r="AJ39" s="102">
        <f t="shared" si="14"/>
        <v>78.753541076487252</v>
      </c>
      <c r="AK39" s="102">
        <f t="shared" si="15"/>
        <v>81.831831831831835</v>
      </c>
      <c r="AL39" s="105"/>
      <c r="AM39" s="102">
        <f t="shared" si="28"/>
        <v>84.467713787085515</v>
      </c>
      <c r="AN39" s="102">
        <f t="shared" si="16"/>
        <v>84.210526315789465</v>
      </c>
      <c r="AO39" s="102">
        <f t="shared" si="17"/>
        <v>84.705882352941174</v>
      </c>
      <c r="AP39" s="105"/>
      <c r="AQ39" s="102">
        <f t="shared" si="29"/>
        <v>88.58746492048644</v>
      </c>
      <c r="AR39" s="102">
        <f t="shared" si="18"/>
        <v>85.288270377733596</v>
      </c>
      <c r="AS39" s="102">
        <f t="shared" si="19"/>
        <v>91.519434628975262</v>
      </c>
      <c r="AT39" s="105"/>
      <c r="AU39" s="102">
        <f t="shared" si="30"/>
        <v>88.095238095238088</v>
      </c>
      <c r="AV39" s="102">
        <f t="shared" si="20"/>
        <v>84.046692607003891</v>
      </c>
      <c r="AW39" s="102">
        <f t="shared" si="21"/>
        <v>91.977611940298516</v>
      </c>
      <c r="AX39" s="105"/>
      <c r="AY39" s="102">
        <f t="shared" si="31"/>
        <v>88.294314381270894</v>
      </c>
      <c r="AZ39" s="102">
        <f t="shared" si="22"/>
        <v>85.273972602739718</v>
      </c>
      <c r="BA39" s="102">
        <f t="shared" si="23"/>
        <v>91.17647058823529</v>
      </c>
      <c r="BB39" s="142"/>
      <c r="BC39" s="102">
        <f t="shared" si="32"/>
        <v>99.843505477308298</v>
      </c>
      <c r="BD39" s="102">
        <f t="shared" si="24"/>
        <v>100</v>
      </c>
      <c r="BE39" s="102">
        <f t="shared" si="25"/>
        <v>99.710144927536234</v>
      </c>
    </row>
    <row r="40" spans="1:60" ht="15" customHeight="1" x14ac:dyDescent="0.2">
      <c r="A40" s="107" t="s">
        <v>104</v>
      </c>
      <c r="B40" s="261">
        <v>2681</v>
      </c>
      <c r="C40" s="261">
        <v>1204</v>
      </c>
      <c r="D40" s="261">
        <v>1477</v>
      </c>
      <c r="E40" s="261"/>
      <c r="F40" s="261">
        <v>445</v>
      </c>
      <c r="G40" s="261">
        <v>212</v>
      </c>
      <c r="H40" s="261">
        <v>233</v>
      </c>
      <c r="I40" s="261"/>
      <c r="J40" s="261">
        <v>415</v>
      </c>
      <c r="K40" s="261">
        <v>176</v>
      </c>
      <c r="L40" s="261">
        <v>239</v>
      </c>
      <c r="M40" s="261"/>
      <c r="N40" s="261">
        <v>419</v>
      </c>
      <c r="O40" s="261">
        <v>162</v>
      </c>
      <c r="P40" s="261">
        <v>257</v>
      </c>
      <c r="Q40" s="261"/>
      <c r="R40" s="261">
        <v>524</v>
      </c>
      <c r="S40" s="261">
        <v>228</v>
      </c>
      <c r="T40" s="261">
        <v>296</v>
      </c>
      <c r="U40" s="261"/>
      <c r="V40" s="261">
        <v>453</v>
      </c>
      <c r="W40" s="261">
        <v>211</v>
      </c>
      <c r="X40" s="261">
        <v>242</v>
      </c>
      <c r="Y40" s="261"/>
      <c r="Z40" s="261">
        <v>425</v>
      </c>
      <c r="AA40" s="261">
        <v>215</v>
      </c>
      <c r="AB40" s="261">
        <v>210</v>
      </c>
      <c r="AD40" s="107" t="s">
        <v>104</v>
      </c>
      <c r="AE40" s="102">
        <f t="shared" si="26"/>
        <v>61.251999086132059</v>
      </c>
      <c r="AF40" s="102">
        <f t="shared" si="33"/>
        <v>54.5536927956502</v>
      </c>
      <c r="AG40" s="102">
        <f t="shared" si="34"/>
        <v>68.064516129032256</v>
      </c>
      <c r="AH40" s="142"/>
      <c r="AI40" s="102">
        <f t="shared" si="27"/>
        <v>43.45703125</v>
      </c>
      <c r="AJ40" s="102">
        <f t="shared" si="14"/>
        <v>39.700374531835209</v>
      </c>
      <c r="AK40" s="102">
        <f t="shared" si="15"/>
        <v>47.551020408163261</v>
      </c>
      <c r="AL40" s="105"/>
      <c r="AM40" s="102">
        <f t="shared" si="28"/>
        <v>49.939831528279186</v>
      </c>
      <c r="AN40" s="102">
        <f t="shared" si="16"/>
        <v>40.930232558139537</v>
      </c>
      <c r="AO40" s="102">
        <f t="shared" si="17"/>
        <v>59.600997506234407</v>
      </c>
      <c r="AP40" s="105"/>
      <c r="AQ40" s="102">
        <f t="shared" si="29"/>
        <v>53.512132822477653</v>
      </c>
      <c r="AR40" s="102">
        <f t="shared" si="18"/>
        <v>44.751381215469614</v>
      </c>
      <c r="AS40" s="102">
        <f t="shared" si="19"/>
        <v>61.045130641330168</v>
      </c>
      <c r="AT40" s="105"/>
      <c r="AU40" s="102">
        <f t="shared" si="30"/>
        <v>69.220607661822982</v>
      </c>
      <c r="AV40" s="102">
        <f t="shared" si="20"/>
        <v>60.962566844919785</v>
      </c>
      <c r="AW40" s="102">
        <f t="shared" si="21"/>
        <v>77.284595300261088</v>
      </c>
      <c r="AX40" s="105"/>
      <c r="AY40" s="102">
        <f t="shared" si="31"/>
        <v>82.065217391304344</v>
      </c>
      <c r="AZ40" s="102">
        <f t="shared" si="22"/>
        <v>73.263888888888886</v>
      </c>
      <c r="BA40" s="102">
        <f t="shared" si="23"/>
        <v>91.666666666666657</v>
      </c>
      <c r="BB40" s="142"/>
      <c r="BC40" s="102">
        <f t="shared" si="32"/>
        <v>98.837209302325576</v>
      </c>
      <c r="BD40" s="102">
        <f t="shared" si="24"/>
        <v>98.173515981735164</v>
      </c>
      <c r="BE40" s="102">
        <f t="shared" si="25"/>
        <v>99.526066350710892</v>
      </c>
    </row>
    <row r="41" spans="1:60" ht="15" customHeight="1" thickBot="1" x14ac:dyDescent="0.25">
      <c r="A41" s="122" t="s">
        <v>105</v>
      </c>
      <c r="B41" s="261">
        <v>1057</v>
      </c>
      <c r="C41" s="261">
        <v>517</v>
      </c>
      <c r="D41" s="261">
        <v>540</v>
      </c>
      <c r="E41" s="261"/>
      <c r="F41" s="261">
        <v>238</v>
      </c>
      <c r="G41" s="261">
        <v>116</v>
      </c>
      <c r="H41" s="261">
        <v>122</v>
      </c>
      <c r="I41" s="261"/>
      <c r="J41" s="261">
        <v>190</v>
      </c>
      <c r="K41" s="261">
        <v>93</v>
      </c>
      <c r="L41" s="261">
        <v>97</v>
      </c>
      <c r="M41" s="261"/>
      <c r="N41" s="261">
        <v>234</v>
      </c>
      <c r="O41" s="261">
        <v>118</v>
      </c>
      <c r="P41" s="261">
        <v>116</v>
      </c>
      <c r="Q41" s="261"/>
      <c r="R41" s="261">
        <v>167</v>
      </c>
      <c r="S41" s="261">
        <v>83</v>
      </c>
      <c r="T41" s="261">
        <v>84</v>
      </c>
      <c r="U41" s="261"/>
      <c r="V41" s="261">
        <v>136</v>
      </c>
      <c r="W41" s="261">
        <v>67</v>
      </c>
      <c r="X41" s="261">
        <v>69</v>
      </c>
      <c r="Y41" s="261"/>
      <c r="Z41" s="261">
        <v>92</v>
      </c>
      <c r="AA41" s="261">
        <v>40</v>
      </c>
      <c r="AB41" s="261">
        <v>52</v>
      </c>
      <c r="AD41" s="122" t="s">
        <v>105</v>
      </c>
      <c r="AE41" s="102">
        <f t="shared" si="26"/>
        <v>88.898233809924307</v>
      </c>
      <c r="AF41" s="102">
        <f t="shared" si="33"/>
        <v>85.172981878088962</v>
      </c>
      <c r="AG41" s="102">
        <f t="shared" si="34"/>
        <v>92.783505154639172</v>
      </c>
      <c r="AH41" s="155"/>
      <c r="AI41" s="102">
        <f t="shared" si="27"/>
        <v>80.134680134680139</v>
      </c>
      <c r="AJ41" s="102">
        <f t="shared" si="14"/>
        <v>74.838709677419359</v>
      </c>
      <c r="AK41" s="102">
        <f t="shared" si="15"/>
        <v>85.91549295774648</v>
      </c>
      <c r="AL41" s="100"/>
      <c r="AM41" s="102">
        <f t="shared" si="28"/>
        <v>78.512396694214885</v>
      </c>
      <c r="AN41" s="102">
        <f t="shared" si="16"/>
        <v>73.80952380952381</v>
      </c>
      <c r="AO41" s="102">
        <f t="shared" si="17"/>
        <v>83.620689655172413</v>
      </c>
      <c r="AP41" s="100"/>
      <c r="AQ41" s="102">
        <f t="shared" si="29"/>
        <v>100</v>
      </c>
      <c r="AR41" s="102">
        <f t="shared" si="18"/>
        <v>100</v>
      </c>
      <c r="AS41" s="102">
        <f t="shared" si="19"/>
        <v>100</v>
      </c>
      <c r="AT41" s="100"/>
      <c r="AU41" s="102">
        <f t="shared" si="30"/>
        <v>94.88636363636364</v>
      </c>
      <c r="AV41" s="102">
        <f t="shared" si="20"/>
        <v>91.208791208791212</v>
      </c>
      <c r="AW41" s="102">
        <f t="shared" si="21"/>
        <v>98.82352941176471</v>
      </c>
      <c r="AX41" s="100"/>
      <c r="AY41" s="102">
        <f t="shared" si="31"/>
        <v>91.891891891891902</v>
      </c>
      <c r="AZ41" s="102">
        <f t="shared" si="22"/>
        <v>87.012987012987011</v>
      </c>
      <c r="BA41" s="102">
        <f t="shared" si="23"/>
        <v>97.183098591549296</v>
      </c>
      <c r="BB41" s="155"/>
      <c r="BC41" s="102">
        <f t="shared" si="32"/>
        <v>100</v>
      </c>
      <c r="BD41" s="102">
        <f t="shared" si="24"/>
        <v>100</v>
      </c>
      <c r="BE41" s="102">
        <f t="shared" si="25"/>
        <v>100</v>
      </c>
    </row>
    <row r="42" spans="1:60" ht="15" customHeight="1" x14ac:dyDescent="0.2">
      <c r="A42" s="388" t="s">
        <v>238</v>
      </c>
      <c r="B42" s="388"/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D42" s="388" t="s">
        <v>238</v>
      </c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  <c r="AS42" s="388"/>
      <c r="AT42" s="388"/>
      <c r="AU42" s="388"/>
      <c r="AV42" s="388"/>
      <c r="AW42" s="388"/>
      <c r="AX42" s="388"/>
      <c r="AY42" s="388"/>
      <c r="AZ42" s="388"/>
      <c r="BA42" s="388"/>
      <c r="BB42" s="388"/>
      <c r="BC42" s="388"/>
      <c r="BD42" s="388"/>
      <c r="BE42" s="388"/>
    </row>
    <row r="43" spans="1:60" ht="15" customHeight="1" x14ac:dyDescent="0.2">
      <c r="A43" s="389" t="s">
        <v>224</v>
      </c>
      <c r="B43" s="389"/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D43" s="389" t="s">
        <v>224</v>
      </c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9"/>
      <c r="AQ43" s="389"/>
      <c r="AR43" s="389"/>
      <c r="AS43" s="389"/>
      <c r="AT43" s="389"/>
      <c r="AU43" s="389"/>
      <c r="AV43" s="389"/>
      <c r="AW43" s="389"/>
      <c r="AX43" s="389"/>
      <c r="AY43" s="389"/>
      <c r="AZ43" s="389"/>
      <c r="BA43" s="389"/>
      <c r="BB43" s="389"/>
      <c r="BC43" s="389"/>
      <c r="BD43" s="389"/>
      <c r="BE43" s="389"/>
    </row>
    <row r="44" spans="1:60" ht="15" customHeight="1" x14ac:dyDescent="0.2">
      <c r="A44" s="212"/>
      <c r="B44" s="212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</row>
    <row r="45" spans="1:60" ht="15" customHeight="1" x14ac:dyDescent="0.2">
      <c r="A45" s="389"/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89"/>
      <c r="AS45" s="389"/>
      <c r="AT45" s="389"/>
      <c r="AU45" s="389"/>
      <c r="AV45" s="389"/>
      <c r="AW45" s="389"/>
      <c r="AX45" s="389"/>
      <c r="AY45" s="389"/>
      <c r="AZ45" s="389"/>
      <c r="BA45" s="389"/>
      <c r="BB45" s="389"/>
      <c r="BC45" s="389"/>
      <c r="BD45" s="389"/>
      <c r="BE45" s="389"/>
    </row>
    <row r="46" spans="1:60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29"/>
      <c r="AA46" s="372" t="s">
        <v>317</v>
      </c>
      <c r="AB46" s="372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29"/>
      <c r="BG46" s="372" t="s">
        <v>317</v>
      </c>
      <c r="BH46" s="372"/>
    </row>
    <row r="47" spans="1:60" ht="15" customHeight="1" x14ac:dyDescent="0.2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30"/>
      <c r="AA47" s="372"/>
      <c r="AB47" s="372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30"/>
      <c r="BG47" s="372"/>
      <c r="BH47" s="372"/>
    </row>
    <row r="48" spans="1:60" ht="15" customHeight="1" x14ac:dyDescent="0.2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</row>
    <row r="49" spans="1:58" ht="15" customHeight="1" x14ac:dyDescent="0.2">
      <c r="A49" s="394" t="s">
        <v>465</v>
      </c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D49" s="394" t="s">
        <v>466</v>
      </c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</row>
    <row r="50" spans="1:58" ht="15" customHeight="1" x14ac:dyDescent="0.2">
      <c r="A50" s="393" t="s">
        <v>309</v>
      </c>
      <c r="B50" s="393"/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3"/>
      <c r="N50" s="393"/>
      <c r="O50" s="393"/>
      <c r="P50" s="393"/>
      <c r="Q50" s="393"/>
      <c r="R50" s="393"/>
      <c r="S50" s="393"/>
      <c r="T50" s="393"/>
      <c r="U50" s="393"/>
      <c r="V50" s="393"/>
      <c r="W50" s="393"/>
      <c r="X50" s="393"/>
      <c r="Y50" s="393"/>
      <c r="Z50" s="393"/>
      <c r="AA50" s="393"/>
      <c r="AB50" s="393"/>
      <c r="AD50" s="393" t="s">
        <v>310</v>
      </c>
      <c r="AE50" s="393"/>
      <c r="AF50" s="393"/>
      <c r="AG50" s="393"/>
      <c r="AH50" s="393"/>
      <c r="AI50" s="393"/>
      <c r="AJ50" s="393"/>
      <c r="AK50" s="393"/>
      <c r="AL50" s="393"/>
      <c r="AM50" s="393"/>
      <c r="AN50" s="393"/>
      <c r="AO50" s="393"/>
      <c r="AP50" s="393"/>
      <c r="AQ50" s="393"/>
      <c r="AR50" s="393"/>
      <c r="AS50" s="393"/>
      <c r="AT50" s="393"/>
      <c r="AU50" s="393"/>
      <c r="AV50" s="393"/>
      <c r="AW50" s="393"/>
      <c r="AX50" s="393"/>
      <c r="AY50" s="393"/>
      <c r="AZ50" s="393"/>
      <c r="BA50" s="393"/>
      <c r="BB50" s="393"/>
      <c r="BC50" s="393"/>
      <c r="BD50" s="393"/>
      <c r="BE50" s="393"/>
    </row>
    <row r="51" spans="1:58" ht="15" customHeight="1" x14ac:dyDescent="0.2">
      <c r="A51" s="384" t="s">
        <v>236</v>
      </c>
      <c r="B51" s="384"/>
      <c r="C51" s="384"/>
      <c r="D51" s="384"/>
      <c r="E51" s="384"/>
      <c r="F51" s="384"/>
      <c r="G51" s="384"/>
      <c r="H51" s="384"/>
      <c r="I51" s="384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D51" s="384" t="s">
        <v>236</v>
      </c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  <c r="BF51" s="101"/>
    </row>
    <row r="52" spans="1:58" ht="15" customHeight="1" x14ac:dyDescent="0.2">
      <c r="A52" s="384" t="s">
        <v>246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D52" s="384" t="s">
        <v>246</v>
      </c>
      <c r="AE52" s="384"/>
      <c r="AF52" s="384"/>
      <c r="AG52" s="384"/>
      <c r="AH52" s="384"/>
      <c r="AI52" s="384"/>
      <c r="AJ52" s="384"/>
      <c r="AK52" s="384"/>
      <c r="AL52" s="384"/>
      <c r="AM52" s="384"/>
      <c r="AN52" s="384"/>
      <c r="AO52" s="384"/>
      <c r="AP52" s="384"/>
      <c r="AQ52" s="384"/>
      <c r="AR52" s="384"/>
      <c r="AS52" s="384"/>
      <c r="AT52" s="384"/>
      <c r="AU52" s="384"/>
      <c r="AV52" s="384"/>
      <c r="AW52" s="384"/>
      <c r="AX52" s="384"/>
      <c r="AY52" s="384"/>
      <c r="AZ52" s="384"/>
      <c r="BA52" s="384"/>
      <c r="BB52" s="384"/>
      <c r="BC52" s="384"/>
      <c r="BD52" s="384"/>
      <c r="BE52" s="384"/>
      <c r="BF52" s="101"/>
    </row>
    <row r="53" spans="1:58" ht="15" customHeight="1" x14ac:dyDescent="0.2">
      <c r="A53" s="384" t="s">
        <v>230</v>
      </c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D53" s="384" t="s">
        <v>230</v>
      </c>
      <c r="AE53" s="384"/>
      <c r="AF53" s="384"/>
      <c r="AG53" s="384"/>
      <c r="AH53" s="384"/>
      <c r="AI53" s="384"/>
      <c r="AJ53" s="384"/>
      <c r="AK53" s="384"/>
      <c r="AL53" s="384"/>
      <c r="AM53" s="384"/>
      <c r="AN53" s="384"/>
      <c r="AO53" s="384"/>
      <c r="AP53" s="384"/>
      <c r="AQ53" s="384"/>
      <c r="AR53" s="384"/>
      <c r="AS53" s="384"/>
      <c r="AT53" s="384"/>
      <c r="AU53" s="384"/>
      <c r="AV53" s="384"/>
      <c r="AW53" s="384"/>
      <c r="AX53" s="384"/>
      <c r="AY53" s="384"/>
      <c r="AZ53" s="384"/>
      <c r="BA53" s="384"/>
      <c r="BB53" s="384"/>
      <c r="BC53" s="384"/>
      <c r="BD53" s="384"/>
      <c r="BE53" s="384"/>
      <c r="BF53" s="101"/>
    </row>
    <row r="54" spans="1:58" ht="15" customHeight="1" x14ac:dyDescent="0.2">
      <c r="A54" s="384" t="s">
        <v>481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D54" s="384" t="s">
        <v>481</v>
      </c>
      <c r="AE54" s="384"/>
      <c r="AF54" s="384"/>
      <c r="AG54" s="384"/>
      <c r="AH54" s="384"/>
      <c r="AI54" s="384"/>
      <c r="AJ54" s="384"/>
      <c r="AK54" s="384"/>
      <c r="AL54" s="384"/>
      <c r="AM54" s="384"/>
      <c r="AN54" s="384"/>
      <c r="AO54" s="384"/>
      <c r="AP54" s="384"/>
      <c r="AQ54" s="384"/>
      <c r="AR54" s="384"/>
      <c r="AS54" s="384"/>
      <c r="AT54" s="384"/>
      <c r="AU54" s="384"/>
      <c r="AV54" s="384"/>
      <c r="AW54" s="384"/>
      <c r="AX54" s="384"/>
      <c r="AY54" s="384"/>
      <c r="AZ54" s="384"/>
      <c r="BA54" s="384"/>
      <c r="BB54" s="384"/>
      <c r="BC54" s="384"/>
      <c r="BD54" s="384"/>
      <c r="BE54" s="384"/>
      <c r="BF54" s="101"/>
    </row>
    <row r="55" spans="1:58" ht="15" customHeight="1" thickBot="1" x14ac:dyDescent="0.25">
      <c r="A55" s="99"/>
      <c r="B55" s="141"/>
      <c r="C55" s="99"/>
      <c r="D55" s="99"/>
      <c r="E55" s="99"/>
      <c r="F55" s="100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D55" s="99"/>
      <c r="AE55" s="141"/>
      <c r="AF55" s="99"/>
      <c r="AG55" s="99"/>
      <c r="AH55" s="99"/>
      <c r="AI55" s="10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101"/>
    </row>
    <row r="56" spans="1:58" ht="15" customHeight="1" x14ac:dyDescent="0.2">
      <c r="A56" s="391" t="s">
        <v>242</v>
      </c>
      <c r="B56" s="385" t="s">
        <v>19</v>
      </c>
      <c r="C56" s="385"/>
      <c r="D56" s="385"/>
      <c r="E56" s="108"/>
      <c r="F56" s="385" t="s">
        <v>116</v>
      </c>
      <c r="G56" s="385"/>
      <c r="H56" s="385"/>
      <c r="I56" s="108"/>
      <c r="J56" s="385" t="s">
        <v>117</v>
      </c>
      <c r="K56" s="385"/>
      <c r="L56" s="385"/>
      <c r="M56" s="108"/>
      <c r="N56" s="385" t="s">
        <v>118</v>
      </c>
      <c r="O56" s="385"/>
      <c r="P56" s="385"/>
      <c r="Q56" s="108"/>
      <c r="R56" s="385" t="s">
        <v>119</v>
      </c>
      <c r="S56" s="385"/>
      <c r="T56" s="385"/>
      <c r="U56" s="108"/>
      <c r="V56" s="385" t="s">
        <v>120</v>
      </c>
      <c r="W56" s="385"/>
      <c r="X56" s="385"/>
      <c r="Y56" s="108"/>
      <c r="Z56" s="385" t="s">
        <v>121</v>
      </c>
      <c r="AA56" s="385"/>
      <c r="AB56" s="385"/>
      <c r="AD56" s="391" t="s">
        <v>242</v>
      </c>
      <c r="AE56" s="385" t="s">
        <v>19</v>
      </c>
      <c r="AF56" s="385"/>
      <c r="AG56" s="385"/>
      <c r="AH56" s="108"/>
      <c r="AI56" s="385" t="s">
        <v>116</v>
      </c>
      <c r="AJ56" s="385"/>
      <c r="AK56" s="385"/>
      <c r="AL56" s="108"/>
      <c r="AM56" s="385" t="s">
        <v>117</v>
      </c>
      <c r="AN56" s="385"/>
      <c r="AO56" s="385"/>
      <c r="AP56" s="108"/>
      <c r="AQ56" s="385" t="s">
        <v>118</v>
      </c>
      <c r="AR56" s="385"/>
      <c r="AS56" s="385"/>
      <c r="AT56" s="108"/>
      <c r="AU56" s="385" t="s">
        <v>119</v>
      </c>
      <c r="AV56" s="385"/>
      <c r="AW56" s="385"/>
      <c r="AX56" s="108"/>
      <c r="AY56" s="385" t="s">
        <v>120</v>
      </c>
      <c r="AZ56" s="385"/>
      <c r="BA56" s="385"/>
      <c r="BB56" s="108"/>
      <c r="BC56" s="385" t="s">
        <v>121</v>
      </c>
      <c r="BD56" s="385"/>
      <c r="BE56" s="385"/>
      <c r="BF56" s="101"/>
    </row>
    <row r="57" spans="1:58" ht="15" customHeight="1" thickBot="1" x14ac:dyDescent="0.25">
      <c r="A57" s="392"/>
      <c r="B57" s="109" t="s">
        <v>70</v>
      </c>
      <c r="C57" s="109" t="s">
        <v>71</v>
      </c>
      <c r="D57" s="109" t="s">
        <v>72</v>
      </c>
      <c r="E57" s="110"/>
      <c r="F57" s="109" t="s">
        <v>70</v>
      </c>
      <c r="G57" s="109" t="s">
        <v>71</v>
      </c>
      <c r="H57" s="109" t="s">
        <v>72</v>
      </c>
      <c r="I57" s="110"/>
      <c r="J57" s="109" t="s">
        <v>70</v>
      </c>
      <c r="K57" s="109" t="s">
        <v>71</v>
      </c>
      <c r="L57" s="109" t="s">
        <v>72</v>
      </c>
      <c r="M57" s="110"/>
      <c r="N57" s="109" t="s">
        <v>70</v>
      </c>
      <c r="O57" s="109" t="s">
        <v>71</v>
      </c>
      <c r="P57" s="109" t="s">
        <v>72</v>
      </c>
      <c r="Q57" s="110"/>
      <c r="R57" s="109" t="s">
        <v>70</v>
      </c>
      <c r="S57" s="109" t="s">
        <v>71</v>
      </c>
      <c r="T57" s="109" t="s">
        <v>72</v>
      </c>
      <c r="U57" s="110"/>
      <c r="V57" s="109" t="s">
        <v>70</v>
      </c>
      <c r="W57" s="109" t="s">
        <v>71</v>
      </c>
      <c r="X57" s="109" t="s">
        <v>72</v>
      </c>
      <c r="Y57" s="110"/>
      <c r="Z57" s="109" t="s">
        <v>70</v>
      </c>
      <c r="AA57" s="109" t="s">
        <v>71</v>
      </c>
      <c r="AB57" s="109" t="s">
        <v>72</v>
      </c>
      <c r="AD57" s="392"/>
      <c r="AE57" s="109" t="s">
        <v>70</v>
      </c>
      <c r="AF57" s="109" t="s">
        <v>71</v>
      </c>
      <c r="AG57" s="109" t="s">
        <v>72</v>
      </c>
      <c r="AH57" s="110"/>
      <c r="AI57" s="109" t="s">
        <v>70</v>
      </c>
      <c r="AJ57" s="109" t="s">
        <v>71</v>
      </c>
      <c r="AK57" s="109" t="s">
        <v>72</v>
      </c>
      <c r="AL57" s="110"/>
      <c r="AM57" s="109" t="s">
        <v>70</v>
      </c>
      <c r="AN57" s="109" t="s">
        <v>71</v>
      </c>
      <c r="AO57" s="109" t="s">
        <v>72</v>
      </c>
      <c r="AP57" s="110"/>
      <c r="AQ57" s="109" t="s">
        <v>70</v>
      </c>
      <c r="AR57" s="109" t="s">
        <v>71</v>
      </c>
      <c r="AS57" s="109" t="s">
        <v>72</v>
      </c>
      <c r="AT57" s="110"/>
      <c r="AU57" s="109" t="s">
        <v>70</v>
      </c>
      <c r="AV57" s="109" t="s">
        <v>71</v>
      </c>
      <c r="AW57" s="109" t="s">
        <v>72</v>
      </c>
      <c r="AX57" s="110"/>
      <c r="AY57" s="109" t="s">
        <v>70</v>
      </c>
      <c r="AZ57" s="109" t="s">
        <v>71</v>
      </c>
      <c r="BA57" s="109" t="s">
        <v>72</v>
      </c>
      <c r="BB57" s="110"/>
      <c r="BC57" s="109" t="s">
        <v>70</v>
      </c>
      <c r="BD57" s="109" t="s">
        <v>71</v>
      </c>
      <c r="BE57" s="109" t="s">
        <v>72</v>
      </c>
      <c r="BF57" s="101"/>
    </row>
    <row r="58" spans="1:58" ht="15" customHeight="1" x14ac:dyDescent="0.2">
      <c r="A58" s="103"/>
      <c r="B58" s="97"/>
      <c r="C58" s="97"/>
      <c r="D58" s="97"/>
      <c r="E58" s="98"/>
      <c r="F58" s="97"/>
      <c r="G58" s="97"/>
      <c r="H58" s="97"/>
      <c r="I58" s="98"/>
      <c r="J58" s="97"/>
      <c r="K58" s="97"/>
      <c r="L58" s="97"/>
      <c r="M58" s="98"/>
      <c r="N58" s="97"/>
      <c r="O58" s="97"/>
      <c r="P58" s="97"/>
      <c r="Q58" s="98"/>
      <c r="R58" s="97"/>
      <c r="S58" s="97"/>
      <c r="T58" s="97"/>
      <c r="U58" s="98"/>
      <c r="V58" s="97"/>
      <c r="W58" s="97"/>
      <c r="X58" s="97"/>
      <c r="Y58" s="98"/>
      <c r="Z58" s="97"/>
      <c r="AA58" s="97"/>
      <c r="AB58" s="97"/>
      <c r="AD58" s="103"/>
      <c r="AE58" s="97"/>
      <c r="AF58" s="97"/>
      <c r="AG58" s="97"/>
      <c r="AH58" s="98"/>
      <c r="AI58" s="97"/>
      <c r="AJ58" s="97"/>
      <c r="AK58" s="97"/>
      <c r="AL58" s="98"/>
      <c r="AM58" s="97"/>
      <c r="AN58" s="97"/>
      <c r="AO58" s="97"/>
      <c r="AP58" s="98"/>
      <c r="AQ58" s="97"/>
      <c r="AR58" s="97"/>
      <c r="AS58" s="97"/>
      <c r="AT58" s="98"/>
      <c r="AU58" s="97"/>
      <c r="AV58" s="97"/>
      <c r="AW58" s="97"/>
      <c r="AX58" s="98"/>
      <c r="AY58" s="97"/>
      <c r="AZ58" s="97"/>
      <c r="BA58" s="97"/>
      <c r="BB58" s="98"/>
      <c r="BC58" s="97"/>
      <c r="BD58" s="97"/>
      <c r="BE58" s="97"/>
    </row>
    <row r="59" spans="1:58" ht="15" customHeight="1" x14ac:dyDescent="0.25">
      <c r="A59" s="150" t="s">
        <v>244</v>
      </c>
      <c r="B59" s="152">
        <f>+F59+J59+N59+R59+V59+Z59</f>
        <v>16723</v>
      </c>
      <c r="C59" s="152">
        <f>+G59+K59+O59+S59+W59+AA59</f>
        <v>9966</v>
      </c>
      <c r="D59" s="152">
        <f>+H59+L59+P59+T59+X59+AB59</f>
        <v>6757</v>
      </c>
      <c r="E59" s="152"/>
      <c r="F59" s="152">
        <f>SUM(F61:F87)</f>
        <v>5112</v>
      </c>
      <c r="G59" s="152">
        <f>SUM(G61:G87)</f>
        <v>2831</v>
      </c>
      <c r="H59" s="152">
        <f>SUM(H61:H87)</f>
        <v>2281</v>
      </c>
      <c r="I59" s="152"/>
      <c r="J59" s="152">
        <f>SUM(J61:J87)</f>
        <v>4060</v>
      </c>
      <c r="K59" s="152">
        <f>SUM(K61:K87)</f>
        <v>2408</v>
      </c>
      <c r="L59" s="152">
        <f>SUM(L61:L87)</f>
        <v>1652</v>
      </c>
      <c r="M59" s="152"/>
      <c r="N59" s="152">
        <f>SUM(N61:N87)</f>
        <v>2297</v>
      </c>
      <c r="O59" s="152">
        <f>SUM(O61:O87)</f>
        <v>1391</v>
      </c>
      <c r="P59" s="152">
        <f>SUM(P61:P87)</f>
        <v>906</v>
      </c>
      <c r="Q59" s="152"/>
      <c r="R59" s="152">
        <f>SUM(R61:R87)</f>
        <v>3411</v>
      </c>
      <c r="S59" s="152">
        <f>SUM(S61:S87)</f>
        <v>2141</v>
      </c>
      <c r="T59" s="152">
        <f>SUM(T61:T87)</f>
        <v>1270</v>
      </c>
      <c r="U59" s="152"/>
      <c r="V59" s="152">
        <f>SUM(V61:V87)</f>
        <v>1742</v>
      </c>
      <c r="W59" s="152">
        <f>SUM(W61:W87)</f>
        <v>1126</v>
      </c>
      <c r="X59" s="152">
        <f>SUM(X61:X87)</f>
        <v>616</v>
      </c>
      <c r="Y59" s="152"/>
      <c r="Z59" s="152">
        <f>SUM(Z61:Z87)</f>
        <v>101</v>
      </c>
      <c r="AA59" s="152">
        <f>SUM(AA61:AA87)</f>
        <v>69</v>
      </c>
      <c r="AB59" s="152">
        <f>SUM(AB61:AB87)</f>
        <v>32</v>
      </c>
      <c r="AC59" s="154"/>
      <c r="AD59" s="150" t="s">
        <v>244</v>
      </c>
      <c r="AE59" s="158">
        <f>+B59/(B59+B13)*100</f>
        <v>16.706961317135548</v>
      </c>
      <c r="AF59" s="158">
        <f t="shared" ref="AF59:AG59" si="35">+C59/(C59+C13)*100</f>
        <v>19.919649817113388</v>
      </c>
      <c r="AG59" s="158">
        <f t="shared" si="35"/>
        <v>13.496454609008291</v>
      </c>
      <c r="AH59" s="159"/>
      <c r="AI59" s="158">
        <f>+F59/(F59+F13)*100</f>
        <v>26.768602398282454</v>
      </c>
      <c r="AJ59" s="158">
        <f t="shared" ref="AJ59" si="36">+G59/(G59+G13)*100</f>
        <v>28.671257848896094</v>
      </c>
      <c r="AK59" s="158">
        <f t="shared" ref="AK59" si="37">+H59/(H59+H13)*100</f>
        <v>24.731649138024501</v>
      </c>
      <c r="AL59" s="159"/>
      <c r="AM59" s="158">
        <f>+J59/(J59+J13)*100</f>
        <v>23.738525404899725</v>
      </c>
      <c r="AN59" s="158">
        <f t="shared" ref="AN59" si="38">+K59/(K59+K13)*100</f>
        <v>27.501142074006395</v>
      </c>
      <c r="AO59" s="158">
        <f t="shared" ref="AO59" si="39">+L59/(L59+L13)*100</f>
        <v>19.791541871331017</v>
      </c>
      <c r="AP59" s="159"/>
      <c r="AQ59" s="158">
        <f>+N59/(N59+N13)*100</f>
        <v>14.102406679764243</v>
      </c>
      <c r="AR59" s="158">
        <f t="shared" ref="AR59" si="40">+O59/(O59+O13)*100</f>
        <v>17.017372155615366</v>
      </c>
      <c r="AS59" s="158">
        <f t="shared" ref="AS59" si="41">+P59/(P59+P13)*100</f>
        <v>11.165886122750802</v>
      </c>
      <c r="AT59" s="159"/>
      <c r="AU59" s="158">
        <f>+R59/(R59+R13)*100</f>
        <v>17.97344293392349</v>
      </c>
      <c r="AV59" s="158">
        <f t="shared" ref="AV59" si="42">+S59/(S59+S13)*100</f>
        <v>22.740308019118427</v>
      </c>
      <c r="AW59" s="158">
        <f t="shared" ref="AW59" si="43">+T59/(T59+T13)*100</f>
        <v>13.280351354177558</v>
      </c>
      <c r="AX59" s="159"/>
      <c r="AY59" s="158">
        <f>+V59/(V59+V13)*100</f>
        <v>11.685001341561579</v>
      </c>
      <c r="AZ59" s="158">
        <f t="shared" ref="AZ59" si="44">+W59/(W59+W13)*100</f>
        <v>15.612867443150305</v>
      </c>
      <c r="BA59" s="158">
        <f t="shared" ref="BA59" si="45">+X59/(X59+X13)*100</f>
        <v>8.004158004158004</v>
      </c>
      <c r="BB59" s="159"/>
      <c r="BC59" s="158">
        <f>+Z59/(Z59+Z13)*100</f>
        <v>0.7360443084098528</v>
      </c>
      <c r="BD59" s="158">
        <f t="shared" ref="BD59" si="46">+AA59/(AA59+AA13)*100</f>
        <v>1.0454545454545454</v>
      </c>
      <c r="BE59" s="158">
        <f t="shared" ref="BE59" si="47">+AB59/(AB59+AB13)*100</f>
        <v>0.44931199101376018</v>
      </c>
      <c r="BF59" s="160"/>
    </row>
    <row r="60" spans="1:58" ht="15" customHeight="1" x14ac:dyDescent="0.2">
      <c r="A60" s="107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D60" s="107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</row>
    <row r="61" spans="1:58" ht="15" customHeight="1" x14ac:dyDescent="0.2">
      <c r="A61" s="107" t="s">
        <v>79</v>
      </c>
      <c r="B61" s="261">
        <v>827</v>
      </c>
      <c r="C61" s="261">
        <v>481</v>
      </c>
      <c r="D61" s="261">
        <v>346</v>
      </c>
      <c r="E61" s="261"/>
      <c r="F61" s="261">
        <v>247</v>
      </c>
      <c r="G61" s="261">
        <v>130</v>
      </c>
      <c r="H61" s="261">
        <v>117</v>
      </c>
      <c r="I61" s="261"/>
      <c r="J61" s="261">
        <v>193</v>
      </c>
      <c r="K61" s="261">
        <v>103</v>
      </c>
      <c r="L61" s="261">
        <v>90</v>
      </c>
      <c r="M61" s="261"/>
      <c r="N61" s="261">
        <v>52</v>
      </c>
      <c r="O61" s="261">
        <v>36</v>
      </c>
      <c r="P61" s="261">
        <v>16</v>
      </c>
      <c r="Q61" s="261"/>
      <c r="R61" s="261">
        <v>229</v>
      </c>
      <c r="S61" s="261">
        <v>145</v>
      </c>
      <c r="T61" s="261">
        <v>84</v>
      </c>
      <c r="U61" s="261"/>
      <c r="V61" s="261">
        <v>101</v>
      </c>
      <c r="W61" s="261">
        <v>63</v>
      </c>
      <c r="X61" s="261">
        <v>38</v>
      </c>
      <c r="Y61" s="261"/>
      <c r="Z61" s="261">
        <v>5</v>
      </c>
      <c r="AA61" s="261">
        <v>4</v>
      </c>
      <c r="AB61" s="261">
        <v>1</v>
      </c>
      <c r="AD61" s="107" t="s">
        <v>79</v>
      </c>
      <c r="AE61" s="102">
        <f>+B61/(B61+B15)*100</f>
        <v>15.779431406220187</v>
      </c>
      <c r="AF61" s="102">
        <f t="shared" ref="AF61:AG76" si="48">+C61/(C61+C15)*100</f>
        <v>18.30985915492958</v>
      </c>
      <c r="AG61" s="102">
        <f t="shared" si="48"/>
        <v>13.236419280795717</v>
      </c>
      <c r="AH61" s="142"/>
      <c r="AI61" s="102">
        <f>+F61/(F61+F15)*100</f>
        <v>30.836454431960046</v>
      </c>
      <c r="AJ61" s="102">
        <f t="shared" ref="AJ61:AJ87" si="49">+G61/(G61+G15)*100</f>
        <v>31.55339805825243</v>
      </c>
      <c r="AK61" s="102">
        <f t="shared" ref="AK61:AK87" si="50">+H61/(H61+H15)*100</f>
        <v>30.077120822622106</v>
      </c>
      <c r="AL61" s="105"/>
      <c r="AM61" s="102">
        <f>+J61/(J61+J15)*100</f>
        <v>23.365617433414045</v>
      </c>
      <c r="AN61" s="102">
        <f t="shared" ref="AN61:AN87" si="51">+K61/(K61+K15)*100</f>
        <v>24.065420560747665</v>
      </c>
      <c r="AO61" s="102">
        <f t="shared" ref="AO61:AO87" si="52">+L61/(L61+L15)*100</f>
        <v>22.613065326633166</v>
      </c>
      <c r="AP61" s="105"/>
      <c r="AQ61" s="102">
        <f>+N61/(N61+N15)*100</f>
        <v>6.6496163682864458</v>
      </c>
      <c r="AR61" s="102">
        <f t="shared" ref="AR61:AR87" si="53">+O61/(O61+O15)*100</f>
        <v>9.2783505154639183</v>
      </c>
      <c r="AS61" s="102">
        <f t="shared" ref="AS61:AS87" si="54">+P61/(P61+P15)*100</f>
        <v>4.0609137055837561</v>
      </c>
      <c r="AT61" s="105"/>
      <c r="AU61" s="102">
        <f>+R61/(R61+R15)*100</f>
        <v>21.361940298507463</v>
      </c>
      <c r="AV61" s="102">
        <f t="shared" ref="AV61:AV87" si="55">+S61/(S61+S15)*100</f>
        <v>26.315789473684209</v>
      </c>
      <c r="AW61" s="102">
        <f t="shared" ref="AW61:AW87" si="56">+T61/(T61+T15)*100</f>
        <v>16.122840690978887</v>
      </c>
      <c r="AX61" s="105"/>
      <c r="AY61" s="102">
        <f>+V61/(V61+V15)*100</f>
        <v>11.160220994475138</v>
      </c>
      <c r="AZ61" s="102">
        <f t="shared" ref="AZ61:AZ87" si="57">+W61/(W61+W15)*100</f>
        <v>14.516129032258066</v>
      </c>
      <c r="BA61" s="102">
        <f t="shared" ref="BA61:BA87" si="58">+X61/(X61+X15)*100</f>
        <v>8.0679405520169851</v>
      </c>
      <c r="BB61" s="142"/>
      <c r="BC61" s="102">
        <f>+Z61/(Z61+Z15)*100</f>
        <v>0.58479532163742687</v>
      </c>
      <c r="BD61" s="102">
        <f t="shared" ref="BD61:BD87" si="59">+AA61/(AA61+AA15)*100</f>
        <v>0.96618357487922701</v>
      </c>
      <c r="BE61" s="102">
        <f t="shared" ref="BE61:BE87" si="60">+AB61/(AB61+AB15)*100</f>
        <v>0.22675736961451248</v>
      </c>
    </row>
    <row r="62" spans="1:58" ht="15" customHeight="1" x14ac:dyDescent="0.2">
      <c r="A62" s="107" t="s">
        <v>80</v>
      </c>
      <c r="B62" s="261">
        <v>780</v>
      </c>
      <c r="C62" s="261">
        <v>424</v>
      </c>
      <c r="D62" s="261">
        <v>356</v>
      </c>
      <c r="E62" s="261"/>
      <c r="F62" s="261">
        <v>231</v>
      </c>
      <c r="G62" s="261">
        <v>106</v>
      </c>
      <c r="H62" s="261">
        <v>125</v>
      </c>
      <c r="I62" s="261"/>
      <c r="J62" s="261">
        <v>154</v>
      </c>
      <c r="K62" s="261">
        <v>84</v>
      </c>
      <c r="L62" s="261">
        <v>70</v>
      </c>
      <c r="M62" s="261"/>
      <c r="N62" s="261">
        <v>120</v>
      </c>
      <c r="O62" s="261">
        <v>80</v>
      </c>
      <c r="P62" s="261">
        <v>40</v>
      </c>
      <c r="Q62" s="261"/>
      <c r="R62" s="261">
        <v>168</v>
      </c>
      <c r="S62" s="261">
        <v>87</v>
      </c>
      <c r="T62" s="261">
        <v>81</v>
      </c>
      <c r="U62" s="261"/>
      <c r="V62" s="261">
        <v>107</v>
      </c>
      <c r="W62" s="261">
        <v>67</v>
      </c>
      <c r="X62" s="261">
        <v>40</v>
      </c>
      <c r="Y62" s="261"/>
      <c r="Z62" s="261">
        <v>0</v>
      </c>
      <c r="AA62" s="261">
        <v>0</v>
      </c>
      <c r="AB62" s="261">
        <v>0</v>
      </c>
      <c r="AD62" s="107" t="s">
        <v>80</v>
      </c>
      <c r="AE62" s="102">
        <f t="shared" ref="AE62:AE87" si="61">+B62/(B62+B16)*100</f>
        <v>26.026026026026027</v>
      </c>
      <c r="AF62" s="102">
        <f t="shared" si="48"/>
        <v>29.444444444444446</v>
      </c>
      <c r="AG62" s="102">
        <f t="shared" si="48"/>
        <v>22.864482980089917</v>
      </c>
      <c r="AH62" s="142"/>
      <c r="AI62" s="102">
        <f t="shared" ref="AI62:AI87" si="62">+F62/(F62+F16)*100</f>
        <v>58.481012658227847</v>
      </c>
      <c r="AJ62" s="102">
        <f t="shared" si="49"/>
        <v>57.923497267759558</v>
      </c>
      <c r="AK62" s="102">
        <f t="shared" si="50"/>
        <v>58.962264150943398</v>
      </c>
      <c r="AL62" s="105"/>
      <c r="AM62" s="102">
        <f t="shared" ref="AM62:AM87" si="63">+J62/(J62+J16)*100</f>
        <v>46.808510638297875</v>
      </c>
      <c r="AN62" s="102">
        <f t="shared" si="51"/>
        <v>49.704142011834321</v>
      </c>
      <c r="AO62" s="102">
        <f t="shared" si="52"/>
        <v>43.75</v>
      </c>
      <c r="AP62" s="105"/>
      <c r="AQ62" s="102">
        <f t="shared" ref="AQ62:AQ87" si="64">+N62/(N62+N16)*100</f>
        <v>38.095238095238095</v>
      </c>
      <c r="AR62" s="102">
        <f t="shared" si="53"/>
        <v>48.192771084337352</v>
      </c>
      <c r="AS62" s="102">
        <f t="shared" si="54"/>
        <v>26.845637583892618</v>
      </c>
      <c r="AT62" s="105"/>
      <c r="AU62" s="102">
        <f t="shared" ref="AU62:AU87" si="65">+R62/(R62+R16)*100</f>
        <v>23.496503496503497</v>
      </c>
      <c r="AV62" s="102">
        <f t="shared" si="55"/>
        <v>26.283987915407852</v>
      </c>
      <c r="AW62" s="102">
        <f t="shared" si="56"/>
        <v>21.09375</v>
      </c>
      <c r="AX62" s="105"/>
      <c r="AY62" s="102">
        <f t="shared" ref="AY62:AY87" si="66">+V62/(V62+V16)*100</f>
        <v>16.666666666666664</v>
      </c>
      <c r="AZ62" s="102">
        <f t="shared" si="57"/>
        <v>23.103448275862068</v>
      </c>
      <c r="BA62" s="102">
        <f t="shared" si="58"/>
        <v>11.363636363636363</v>
      </c>
      <c r="BB62" s="142"/>
      <c r="BC62" s="102">
        <f t="shared" ref="BC62:BC87" si="67">+Z62/(Z62+Z16)*100</f>
        <v>0</v>
      </c>
      <c r="BD62" s="102">
        <f t="shared" si="59"/>
        <v>0</v>
      </c>
      <c r="BE62" s="102">
        <f t="shared" si="60"/>
        <v>0</v>
      </c>
    </row>
    <row r="63" spans="1:58" ht="15" customHeight="1" x14ac:dyDescent="0.2">
      <c r="A63" s="107" t="s">
        <v>81</v>
      </c>
      <c r="B63" s="261">
        <v>203</v>
      </c>
      <c r="C63" s="261">
        <v>85</v>
      </c>
      <c r="D63" s="261">
        <v>118</v>
      </c>
      <c r="E63" s="261"/>
      <c r="F63" s="261">
        <v>0</v>
      </c>
      <c r="G63" s="261">
        <v>0</v>
      </c>
      <c r="H63" s="261">
        <v>0</v>
      </c>
      <c r="I63" s="261"/>
      <c r="J63" s="261">
        <v>0</v>
      </c>
      <c r="K63" s="261">
        <v>0</v>
      </c>
      <c r="L63" s="261">
        <v>0</v>
      </c>
      <c r="M63" s="261"/>
      <c r="N63" s="261">
        <v>0</v>
      </c>
      <c r="O63" s="261">
        <v>0</v>
      </c>
      <c r="P63" s="261">
        <v>0</v>
      </c>
      <c r="Q63" s="261"/>
      <c r="R63" s="261">
        <v>114</v>
      </c>
      <c r="S63" s="261">
        <v>53</v>
      </c>
      <c r="T63" s="261">
        <v>61</v>
      </c>
      <c r="U63" s="261"/>
      <c r="V63" s="261">
        <v>89</v>
      </c>
      <c r="W63" s="261">
        <v>32</v>
      </c>
      <c r="X63" s="261">
        <v>57</v>
      </c>
      <c r="Y63" s="261"/>
      <c r="Z63" s="261">
        <v>0</v>
      </c>
      <c r="AA63" s="261">
        <v>0</v>
      </c>
      <c r="AB63" s="261">
        <v>0</v>
      </c>
      <c r="AD63" s="107" t="s">
        <v>81</v>
      </c>
      <c r="AE63" s="102">
        <f t="shared" si="61"/>
        <v>10.304568527918782</v>
      </c>
      <c r="AF63" s="102">
        <f t="shared" si="48"/>
        <v>11.15485564304462</v>
      </c>
      <c r="AG63" s="102">
        <f t="shared" si="48"/>
        <v>9.7682119205298008</v>
      </c>
      <c r="AH63" s="142"/>
      <c r="AI63" s="102">
        <f t="shared" si="62"/>
        <v>0</v>
      </c>
      <c r="AJ63" s="102">
        <f t="shared" si="49"/>
        <v>0</v>
      </c>
      <c r="AK63" s="102">
        <f t="shared" si="50"/>
        <v>0</v>
      </c>
      <c r="AL63" s="105"/>
      <c r="AM63" s="102">
        <f t="shared" si="63"/>
        <v>0</v>
      </c>
      <c r="AN63" s="102">
        <f t="shared" si="51"/>
        <v>0</v>
      </c>
      <c r="AO63" s="102">
        <f t="shared" si="52"/>
        <v>0</v>
      </c>
      <c r="AP63" s="105"/>
      <c r="AQ63" s="102">
        <f t="shared" si="64"/>
        <v>0</v>
      </c>
      <c r="AR63" s="102">
        <f t="shared" si="53"/>
        <v>0</v>
      </c>
      <c r="AS63" s="102">
        <f t="shared" si="54"/>
        <v>0</v>
      </c>
      <c r="AT63" s="105"/>
      <c r="AU63" s="102">
        <f t="shared" si="65"/>
        <v>18.59706362153344</v>
      </c>
      <c r="AV63" s="102">
        <f t="shared" si="55"/>
        <v>21.991701244813278</v>
      </c>
      <c r="AW63" s="102">
        <f t="shared" si="56"/>
        <v>16.397849462365592</v>
      </c>
      <c r="AX63" s="105"/>
      <c r="AY63" s="102">
        <f t="shared" si="66"/>
        <v>15.780141843971633</v>
      </c>
      <c r="AZ63" s="102">
        <f t="shared" si="57"/>
        <v>13.793103448275861</v>
      </c>
      <c r="BA63" s="102">
        <f t="shared" si="58"/>
        <v>17.168674698795179</v>
      </c>
      <c r="BB63" s="142"/>
      <c r="BC63" s="102">
        <f t="shared" si="67"/>
        <v>0</v>
      </c>
      <c r="BD63" s="102">
        <f t="shared" si="59"/>
        <v>0</v>
      </c>
      <c r="BE63" s="102">
        <f t="shared" si="60"/>
        <v>0</v>
      </c>
    </row>
    <row r="64" spans="1:58" ht="15" customHeight="1" x14ac:dyDescent="0.2">
      <c r="A64" s="107" t="s">
        <v>82</v>
      </c>
      <c r="B64" s="261">
        <v>1879</v>
      </c>
      <c r="C64" s="261">
        <v>1103</v>
      </c>
      <c r="D64" s="261">
        <v>776</v>
      </c>
      <c r="E64" s="261"/>
      <c r="F64" s="261">
        <v>535</v>
      </c>
      <c r="G64" s="261">
        <v>291</v>
      </c>
      <c r="H64" s="261">
        <v>244</v>
      </c>
      <c r="I64" s="261"/>
      <c r="J64" s="261">
        <v>339</v>
      </c>
      <c r="K64" s="261">
        <v>197</v>
      </c>
      <c r="L64" s="261">
        <v>142</v>
      </c>
      <c r="M64" s="261"/>
      <c r="N64" s="261">
        <v>275</v>
      </c>
      <c r="O64" s="261">
        <v>150</v>
      </c>
      <c r="P64" s="261">
        <v>125</v>
      </c>
      <c r="Q64" s="261"/>
      <c r="R64" s="261">
        <v>476</v>
      </c>
      <c r="S64" s="261">
        <v>304</v>
      </c>
      <c r="T64" s="261">
        <v>172</v>
      </c>
      <c r="U64" s="261"/>
      <c r="V64" s="261">
        <v>222</v>
      </c>
      <c r="W64" s="261">
        <v>135</v>
      </c>
      <c r="X64" s="261">
        <v>87</v>
      </c>
      <c r="Y64" s="261"/>
      <c r="Z64" s="261">
        <v>32</v>
      </c>
      <c r="AA64" s="261">
        <v>26</v>
      </c>
      <c r="AB64" s="261">
        <v>6</v>
      </c>
      <c r="AD64" s="107" t="s">
        <v>82</v>
      </c>
      <c r="AE64" s="102">
        <f t="shared" si="61"/>
        <v>18.340653977550026</v>
      </c>
      <c r="AF64" s="102">
        <f t="shared" si="48"/>
        <v>22.359618893168456</v>
      </c>
      <c r="AG64" s="102">
        <f t="shared" si="48"/>
        <v>14.60843373493976</v>
      </c>
      <c r="AH64" s="142"/>
      <c r="AI64" s="102">
        <f t="shared" si="62"/>
        <v>32.943349753694577</v>
      </c>
      <c r="AJ64" s="102">
        <f t="shared" si="49"/>
        <v>36.239103362391035</v>
      </c>
      <c r="AK64" s="102">
        <f t="shared" si="50"/>
        <v>29.719853836784409</v>
      </c>
      <c r="AL64" s="105"/>
      <c r="AM64" s="102">
        <f t="shared" si="63"/>
        <v>21.772639691714836</v>
      </c>
      <c r="AN64" s="102">
        <f t="shared" si="51"/>
        <v>24.502487562189053</v>
      </c>
      <c r="AO64" s="102">
        <f t="shared" si="52"/>
        <v>18.857901726427624</v>
      </c>
      <c r="AP64" s="105"/>
      <c r="AQ64" s="102">
        <f t="shared" si="64"/>
        <v>18.199867637326275</v>
      </c>
      <c r="AR64" s="102">
        <f t="shared" si="53"/>
        <v>20.891364902506965</v>
      </c>
      <c r="AS64" s="102">
        <f t="shared" si="54"/>
        <v>15.762925598991174</v>
      </c>
      <c r="AT64" s="105"/>
      <c r="AU64" s="102">
        <f t="shared" si="65"/>
        <v>21.470455570590889</v>
      </c>
      <c r="AV64" s="102">
        <f t="shared" si="55"/>
        <v>28.411214953271031</v>
      </c>
      <c r="AW64" s="102">
        <f t="shared" si="56"/>
        <v>14.995640802092414</v>
      </c>
      <c r="AX64" s="105"/>
      <c r="AY64" s="102">
        <f t="shared" si="66"/>
        <v>12.884503772489845</v>
      </c>
      <c r="AZ64" s="102">
        <f t="shared" si="57"/>
        <v>17.06700379266751</v>
      </c>
      <c r="BA64" s="102">
        <f t="shared" si="58"/>
        <v>9.3347639484978533</v>
      </c>
      <c r="BB64" s="142"/>
      <c r="BC64" s="102">
        <f t="shared" si="67"/>
        <v>1.9838809671419715</v>
      </c>
      <c r="BD64" s="102">
        <f t="shared" si="59"/>
        <v>3.4805890227576977</v>
      </c>
      <c r="BE64" s="102">
        <f t="shared" si="60"/>
        <v>0.69284064665127021</v>
      </c>
    </row>
    <row r="65" spans="1:57" ht="15" customHeight="1" x14ac:dyDescent="0.2">
      <c r="A65" s="107" t="s">
        <v>83</v>
      </c>
      <c r="B65" s="261">
        <v>269</v>
      </c>
      <c r="C65" s="261">
        <v>180</v>
      </c>
      <c r="D65" s="261">
        <v>89</v>
      </c>
      <c r="E65" s="261"/>
      <c r="F65" s="261">
        <v>93</v>
      </c>
      <c r="G65" s="261">
        <v>61</v>
      </c>
      <c r="H65" s="261">
        <v>32</v>
      </c>
      <c r="I65" s="261"/>
      <c r="J65" s="261">
        <v>65</v>
      </c>
      <c r="K65" s="261">
        <v>41</v>
      </c>
      <c r="L65" s="261">
        <v>24</v>
      </c>
      <c r="M65" s="261"/>
      <c r="N65" s="261">
        <v>41</v>
      </c>
      <c r="O65" s="261">
        <v>29</v>
      </c>
      <c r="P65" s="261">
        <v>12</v>
      </c>
      <c r="Q65" s="261"/>
      <c r="R65" s="261">
        <v>39</v>
      </c>
      <c r="S65" s="261">
        <v>26</v>
      </c>
      <c r="T65" s="261">
        <v>13</v>
      </c>
      <c r="U65" s="261"/>
      <c r="V65" s="261">
        <v>31</v>
      </c>
      <c r="W65" s="261">
        <v>23</v>
      </c>
      <c r="X65" s="261">
        <v>8</v>
      </c>
      <c r="Y65" s="261"/>
      <c r="Z65" s="261">
        <v>0</v>
      </c>
      <c r="AA65" s="261">
        <v>0</v>
      </c>
      <c r="AB65" s="261">
        <v>0</v>
      </c>
      <c r="AD65" s="107" t="s">
        <v>83</v>
      </c>
      <c r="AE65" s="102">
        <f t="shared" si="61"/>
        <v>11.550021468441392</v>
      </c>
      <c r="AF65" s="102">
        <f t="shared" si="48"/>
        <v>14.481094127111827</v>
      </c>
      <c r="AG65" s="102">
        <f t="shared" si="48"/>
        <v>8.195211786372008</v>
      </c>
      <c r="AH65" s="142"/>
      <c r="AI65" s="102">
        <f t="shared" si="62"/>
        <v>22.572815533980584</v>
      </c>
      <c r="AJ65" s="102">
        <f t="shared" si="49"/>
        <v>27.232142857142854</v>
      </c>
      <c r="AK65" s="102">
        <f t="shared" si="50"/>
        <v>17.021276595744681</v>
      </c>
      <c r="AL65" s="105"/>
      <c r="AM65" s="102">
        <f t="shared" si="63"/>
        <v>17.333333333333336</v>
      </c>
      <c r="AN65" s="102">
        <f t="shared" si="51"/>
        <v>20.19704433497537</v>
      </c>
      <c r="AO65" s="102">
        <f t="shared" si="52"/>
        <v>13.953488372093023</v>
      </c>
      <c r="AP65" s="105"/>
      <c r="AQ65" s="102">
        <f t="shared" si="64"/>
        <v>10.904255319148938</v>
      </c>
      <c r="AR65" s="102">
        <f t="shared" si="53"/>
        <v>14.646464646464647</v>
      </c>
      <c r="AS65" s="102">
        <f t="shared" si="54"/>
        <v>6.7415730337078648</v>
      </c>
      <c r="AT65" s="105"/>
      <c r="AU65" s="102">
        <f t="shared" si="65"/>
        <v>8.8235294117647065</v>
      </c>
      <c r="AV65" s="102">
        <f t="shared" si="55"/>
        <v>11.063829787234042</v>
      </c>
      <c r="AW65" s="102">
        <f t="shared" si="56"/>
        <v>6.2801932367149762</v>
      </c>
      <c r="AX65" s="105"/>
      <c r="AY65" s="102">
        <f t="shared" si="66"/>
        <v>8.2228116710875341</v>
      </c>
      <c r="AZ65" s="102">
        <f t="shared" si="57"/>
        <v>11.274509803921569</v>
      </c>
      <c r="BA65" s="102">
        <f t="shared" si="58"/>
        <v>4.6242774566473983</v>
      </c>
      <c r="BB65" s="142"/>
      <c r="BC65" s="102">
        <f t="shared" si="67"/>
        <v>0</v>
      </c>
      <c r="BD65" s="102">
        <f t="shared" si="59"/>
        <v>0</v>
      </c>
      <c r="BE65" s="102">
        <f t="shared" si="60"/>
        <v>0</v>
      </c>
    </row>
    <row r="66" spans="1:57" ht="15" customHeight="1" x14ac:dyDescent="0.2">
      <c r="A66" s="107" t="s">
        <v>84</v>
      </c>
      <c r="B66" s="261">
        <v>793</v>
      </c>
      <c r="C66" s="261">
        <v>482</v>
      </c>
      <c r="D66" s="261">
        <v>311</v>
      </c>
      <c r="E66" s="261"/>
      <c r="F66" s="261">
        <v>232</v>
      </c>
      <c r="G66" s="261">
        <v>130</v>
      </c>
      <c r="H66" s="261">
        <v>102</v>
      </c>
      <c r="I66" s="261"/>
      <c r="J66" s="261">
        <v>195</v>
      </c>
      <c r="K66" s="261">
        <v>115</v>
      </c>
      <c r="L66" s="261">
        <v>80</v>
      </c>
      <c r="M66" s="261"/>
      <c r="N66" s="261">
        <v>139</v>
      </c>
      <c r="O66" s="261">
        <v>83</v>
      </c>
      <c r="P66" s="261">
        <v>56</v>
      </c>
      <c r="Q66" s="261"/>
      <c r="R66" s="261">
        <v>151</v>
      </c>
      <c r="S66" s="261">
        <v>97</v>
      </c>
      <c r="T66" s="261">
        <v>54</v>
      </c>
      <c r="U66" s="261"/>
      <c r="V66" s="261">
        <v>73</v>
      </c>
      <c r="W66" s="261">
        <v>55</v>
      </c>
      <c r="X66" s="261">
        <v>18</v>
      </c>
      <c r="Y66" s="261"/>
      <c r="Z66" s="261">
        <v>3</v>
      </c>
      <c r="AA66" s="261">
        <v>2</v>
      </c>
      <c r="AB66" s="261">
        <v>1</v>
      </c>
      <c r="AD66" s="107" t="s">
        <v>84</v>
      </c>
      <c r="AE66" s="102">
        <f t="shared" si="61"/>
        <v>22.363226170332769</v>
      </c>
      <c r="AF66" s="102">
        <f t="shared" si="48"/>
        <v>26.927374301675975</v>
      </c>
      <c r="AG66" s="102">
        <f t="shared" si="48"/>
        <v>17.710706150341686</v>
      </c>
      <c r="AH66" s="142"/>
      <c r="AI66" s="102">
        <f t="shared" si="62"/>
        <v>29.667519181585678</v>
      </c>
      <c r="AJ66" s="102">
        <f t="shared" si="49"/>
        <v>33.163265306122447</v>
      </c>
      <c r="AK66" s="102">
        <f t="shared" si="50"/>
        <v>26.153846153846157</v>
      </c>
      <c r="AL66" s="105"/>
      <c r="AM66" s="102">
        <f t="shared" si="63"/>
        <v>31.350482315112536</v>
      </c>
      <c r="AN66" s="102">
        <f t="shared" si="51"/>
        <v>35.493827160493829</v>
      </c>
      <c r="AO66" s="102">
        <f t="shared" si="52"/>
        <v>26.845637583892618</v>
      </c>
      <c r="AP66" s="105"/>
      <c r="AQ66" s="102">
        <f t="shared" si="64"/>
        <v>21.450617283950617</v>
      </c>
      <c r="AR66" s="102">
        <f t="shared" si="53"/>
        <v>25.77639751552795</v>
      </c>
      <c r="AS66" s="102">
        <f t="shared" si="54"/>
        <v>17.177914110429448</v>
      </c>
      <c r="AT66" s="105"/>
      <c r="AU66" s="102">
        <f t="shared" si="65"/>
        <v>23.742138364779876</v>
      </c>
      <c r="AV66" s="102">
        <f t="shared" si="55"/>
        <v>31.699346405228756</v>
      </c>
      <c r="AW66" s="102">
        <f t="shared" si="56"/>
        <v>16.363636363636363</v>
      </c>
      <c r="AX66" s="105"/>
      <c r="AY66" s="102">
        <f t="shared" si="66"/>
        <v>17.056074766355138</v>
      </c>
      <c r="AZ66" s="102">
        <f t="shared" si="57"/>
        <v>23.109243697478991</v>
      </c>
      <c r="BA66" s="102">
        <f t="shared" si="58"/>
        <v>9.4736842105263168</v>
      </c>
      <c r="BB66" s="142"/>
      <c r="BC66" s="102">
        <f t="shared" si="67"/>
        <v>0.69767441860465118</v>
      </c>
      <c r="BD66" s="102">
        <f t="shared" si="59"/>
        <v>0.96153846153846156</v>
      </c>
      <c r="BE66" s="102">
        <f t="shared" si="60"/>
        <v>0.45045045045045046</v>
      </c>
    </row>
    <row r="67" spans="1:57" ht="15" customHeight="1" x14ac:dyDescent="0.2">
      <c r="A67" s="107" t="s">
        <v>85</v>
      </c>
      <c r="B67" s="261">
        <v>222</v>
      </c>
      <c r="C67" s="261">
        <v>139</v>
      </c>
      <c r="D67" s="261">
        <v>83</v>
      </c>
      <c r="E67" s="261"/>
      <c r="F67" s="261">
        <v>54</v>
      </c>
      <c r="G67" s="261">
        <v>27</v>
      </c>
      <c r="H67" s="261">
        <v>27</v>
      </c>
      <c r="I67" s="261"/>
      <c r="J67" s="261">
        <v>83</v>
      </c>
      <c r="K67" s="261">
        <v>50</v>
      </c>
      <c r="L67" s="261">
        <v>33</v>
      </c>
      <c r="M67" s="261"/>
      <c r="N67" s="261">
        <v>19</v>
      </c>
      <c r="O67" s="261">
        <v>15</v>
      </c>
      <c r="P67" s="261">
        <v>4</v>
      </c>
      <c r="Q67" s="261"/>
      <c r="R67" s="261">
        <v>55</v>
      </c>
      <c r="S67" s="261">
        <v>38</v>
      </c>
      <c r="T67" s="261">
        <v>17</v>
      </c>
      <c r="U67" s="261"/>
      <c r="V67" s="261">
        <v>9</v>
      </c>
      <c r="W67" s="261">
        <v>8</v>
      </c>
      <c r="X67" s="261">
        <v>1</v>
      </c>
      <c r="Y67" s="261"/>
      <c r="Z67" s="261">
        <v>2</v>
      </c>
      <c r="AA67" s="261">
        <v>1</v>
      </c>
      <c r="AB67" s="261">
        <v>1</v>
      </c>
      <c r="AD67" s="107" t="s">
        <v>85</v>
      </c>
      <c r="AE67" s="102">
        <f t="shared" si="61"/>
        <v>19.3717277486911</v>
      </c>
      <c r="AF67" s="102">
        <f t="shared" si="48"/>
        <v>23.760683760683758</v>
      </c>
      <c r="AG67" s="102">
        <f t="shared" si="48"/>
        <v>14.795008912655971</v>
      </c>
      <c r="AH67" s="142"/>
      <c r="AI67" s="102">
        <f t="shared" si="62"/>
        <v>25.592417061611371</v>
      </c>
      <c r="AJ67" s="102">
        <f t="shared" si="49"/>
        <v>23.478260869565219</v>
      </c>
      <c r="AK67" s="102">
        <f t="shared" si="50"/>
        <v>28.125</v>
      </c>
      <c r="AL67" s="105"/>
      <c r="AM67" s="102">
        <f t="shared" si="63"/>
        <v>38.073394495412842</v>
      </c>
      <c r="AN67" s="102">
        <f t="shared" si="51"/>
        <v>43.859649122807014</v>
      </c>
      <c r="AO67" s="102">
        <f t="shared" si="52"/>
        <v>31.73076923076923</v>
      </c>
      <c r="AP67" s="105"/>
      <c r="AQ67" s="102">
        <f t="shared" si="64"/>
        <v>10.43956043956044</v>
      </c>
      <c r="AR67" s="102">
        <f t="shared" si="53"/>
        <v>17.647058823529413</v>
      </c>
      <c r="AS67" s="102">
        <f t="shared" si="54"/>
        <v>4.1237113402061851</v>
      </c>
      <c r="AT67" s="105"/>
      <c r="AU67" s="102">
        <f t="shared" si="65"/>
        <v>26.315789473684209</v>
      </c>
      <c r="AV67" s="102">
        <f t="shared" si="55"/>
        <v>36.538461538461533</v>
      </c>
      <c r="AW67" s="102">
        <f t="shared" si="56"/>
        <v>16.19047619047619</v>
      </c>
      <c r="AX67" s="105"/>
      <c r="AY67" s="102">
        <f t="shared" si="66"/>
        <v>5.7324840764331215</v>
      </c>
      <c r="AZ67" s="102">
        <f t="shared" si="57"/>
        <v>11.111111111111111</v>
      </c>
      <c r="BA67" s="102">
        <f t="shared" si="58"/>
        <v>1.1764705882352942</v>
      </c>
      <c r="BB67" s="142"/>
      <c r="BC67" s="102">
        <f t="shared" si="67"/>
        <v>1.1834319526627219</v>
      </c>
      <c r="BD67" s="102">
        <f t="shared" si="59"/>
        <v>1.0526315789473684</v>
      </c>
      <c r="BE67" s="102">
        <f t="shared" si="60"/>
        <v>1.3513513513513513</v>
      </c>
    </row>
    <row r="68" spans="1:57" ht="15" customHeight="1" x14ac:dyDescent="0.2">
      <c r="A68" s="107" t="s">
        <v>86</v>
      </c>
      <c r="B68" s="261">
        <v>1090</v>
      </c>
      <c r="C68" s="261">
        <v>630</v>
      </c>
      <c r="D68" s="261">
        <v>460</v>
      </c>
      <c r="E68" s="261"/>
      <c r="F68" s="261">
        <v>374</v>
      </c>
      <c r="G68" s="261">
        <v>205</v>
      </c>
      <c r="H68" s="261">
        <v>169</v>
      </c>
      <c r="I68" s="261"/>
      <c r="J68" s="261">
        <v>275</v>
      </c>
      <c r="K68" s="261">
        <v>162</v>
      </c>
      <c r="L68" s="261">
        <v>113</v>
      </c>
      <c r="M68" s="261"/>
      <c r="N68" s="261">
        <v>128</v>
      </c>
      <c r="O68" s="261">
        <v>73</v>
      </c>
      <c r="P68" s="261">
        <v>55</v>
      </c>
      <c r="Q68" s="261"/>
      <c r="R68" s="261">
        <v>202</v>
      </c>
      <c r="S68" s="261">
        <v>120</v>
      </c>
      <c r="T68" s="261">
        <v>82</v>
      </c>
      <c r="U68" s="261"/>
      <c r="V68" s="261">
        <v>110</v>
      </c>
      <c r="W68" s="261">
        <v>69</v>
      </c>
      <c r="X68" s="261">
        <v>41</v>
      </c>
      <c r="Y68" s="261"/>
      <c r="Z68" s="261">
        <v>1</v>
      </c>
      <c r="AA68" s="261">
        <v>1</v>
      </c>
      <c r="AB68" s="261">
        <v>0</v>
      </c>
      <c r="AD68" s="107" t="s">
        <v>86</v>
      </c>
      <c r="AE68" s="102">
        <f t="shared" si="61"/>
        <v>12.916222301220524</v>
      </c>
      <c r="AF68" s="102">
        <f t="shared" si="48"/>
        <v>14.854987031360528</v>
      </c>
      <c r="AG68" s="102">
        <f t="shared" si="48"/>
        <v>10.957598856598381</v>
      </c>
      <c r="AH68" s="142"/>
      <c r="AI68" s="102">
        <f t="shared" si="62"/>
        <v>24.91672218520986</v>
      </c>
      <c r="AJ68" s="102">
        <f t="shared" si="49"/>
        <v>26.048284625158828</v>
      </c>
      <c r="AK68" s="102">
        <f t="shared" si="50"/>
        <v>23.669467787114844</v>
      </c>
      <c r="AL68" s="105"/>
      <c r="AM68" s="102">
        <f t="shared" si="63"/>
        <v>18.822724161533198</v>
      </c>
      <c r="AN68" s="102">
        <f t="shared" si="51"/>
        <v>22.070844686648503</v>
      </c>
      <c r="AO68" s="102">
        <f t="shared" si="52"/>
        <v>15.543328748280604</v>
      </c>
      <c r="AP68" s="105"/>
      <c r="AQ68" s="102">
        <f t="shared" si="64"/>
        <v>9.6603773584905657</v>
      </c>
      <c r="AR68" s="102">
        <f t="shared" si="53"/>
        <v>11.128048780487806</v>
      </c>
      <c r="AS68" s="102">
        <f t="shared" si="54"/>
        <v>8.2212257100149486</v>
      </c>
      <c r="AT68" s="105"/>
      <c r="AU68" s="102">
        <f t="shared" si="65"/>
        <v>12.833545108005081</v>
      </c>
      <c r="AV68" s="102">
        <f t="shared" si="55"/>
        <v>15.018773466833544</v>
      </c>
      <c r="AW68" s="102">
        <f t="shared" si="56"/>
        <v>10.580645161290322</v>
      </c>
      <c r="AX68" s="105"/>
      <c r="AY68" s="102">
        <f t="shared" si="66"/>
        <v>7.7958894401133945</v>
      </c>
      <c r="AZ68" s="102">
        <f t="shared" si="57"/>
        <v>10.102489019033674</v>
      </c>
      <c r="BA68" s="102">
        <f t="shared" si="58"/>
        <v>5.6318681318681323</v>
      </c>
      <c r="BB68" s="142"/>
      <c r="BC68" s="102">
        <f t="shared" si="67"/>
        <v>8.5689802913453308E-2</v>
      </c>
      <c r="BD68" s="102">
        <f t="shared" si="59"/>
        <v>0.1718213058419244</v>
      </c>
      <c r="BE68" s="102">
        <f t="shared" si="60"/>
        <v>0</v>
      </c>
    </row>
    <row r="69" spans="1:57" ht="15" customHeight="1" x14ac:dyDescent="0.2">
      <c r="A69" s="107" t="s">
        <v>87</v>
      </c>
      <c r="B69" s="261">
        <v>787</v>
      </c>
      <c r="C69" s="261">
        <v>475</v>
      </c>
      <c r="D69" s="261">
        <v>312</v>
      </c>
      <c r="E69" s="261"/>
      <c r="F69" s="261">
        <v>272</v>
      </c>
      <c r="G69" s="261">
        <v>143</v>
      </c>
      <c r="H69" s="261">
        <v>129</v>
      </c>
      <c r="I69" s="261"/>
      <c r="J69" s="261">
        <v>214</v>
      </c>
      <c r="K69" s="261">
        <v>130</v>
      </c>
      <c r="L69" s="261">
        <v>84</v>
      </c>
      <c r="M69" s="261"/>
      <c r="N69" s="261">
        <v>102</v>
      </c>
      <c r="O69" s="261">
        <v>60</v>
      </c>
      <c r="P69" s="261">
        <v>42</v>
      </c>
      <c r="Q69" s="261"/>
      <c r="R69" s="261">
        <v>133</v>
      </c>
      <c r="S69" s="261">
        <v>97</v>
      </c>
      <c r="T69" s="261">
        <v>36</v>
      </c>
      <c r="U69" s="261"/>
      <c r="V69" s="261">
        <v>66</v>
      </c>
      <c r="W69" s="261">
        <v>45</v>
      </c>
      <c r="X69" s="261">
        <v>21</v>
      </c>
      <c r="Y69" s="261"/>
      <c r="Z69" s="261">
        <v>0</v>
      </c>
      <c r="AA69" s="261">
        <v>0</v>
      </c>
      <c r="AB69" s="261">
        <v>0</v>
      </c>
      <c r="AD69" s="107" t="s">
        <v>87</v>
      </c>
      <c r="AE69" s="102">
        <f t="shared" si="61"/>
        <v>20.759694012134002</v>
      </c>
      <c r="AF69" s="102">
        <f t="shared" si="48"/>
        <v>24.321556579621095</v>
      </c>
      <c r="AG69" s="102">
        <f t="shared" si="48"/>
        <v>16.974972796517953</v>
      </c>
      <c r="AH69" s="142"/>
      <c r="AI69" s="102">
        <f t="shared" si="62"/>
        <v>33.333333333333329</v>
      </c>
      <c r="AJ69" s="102">
        <f t="shared" si="49"/>
        <v>33.726415094339622</v>
      </c>
      <c r="AK69" s="102">
        <f t="shared" si="50"/>
        <v>32.908163265306122</v>
      </c>
      <c r="AL69" s="105"/>
      <c r="AM69" s="102">
        <f t="shared" si="63"/>
        <v>29.805013927576603</v>
      </c>
      <c r="AN69" s="102">
        <f t="shared" si="51"/>
        <v>34.300791556728235</v>
      </c>
      <c r="AO69" s="102">
        <f t="shared" si="52"/>
        <v>24.778761061946902</v>
      </c>
      <c r="AP69" s="105"/>
      <c r="AQ69" s="102">
        <f t="shared" si="64"/>
        <v>15</v>
      </c>
      <c r="AR69" s="102">
        <f t="shared" si="53"/>
        <v>16.713091922005571</v>
      </c>
      <c r="AS69" s="102">
        <f t="shared" si="54"/>
        <v>13.084112149532709</v>
      </c>
      <c r="AT69" s="105"/>
      <c r="AU69" s="102">
        <f t="shared" si="65"/>
        <v>19.940029985007495</v>
      </c>
      <c r="AV69" s="102">
        <f t="shared" si="55"/>
        <v>28.52941176470588</v>
      </c>
      <c r="AW69" s="102">
        <f t="shared" si="56"/>
        <v>11.009174311926607</v>
      </c>
      <c r="AX69" s="105"/>
      <c r="AY69" s="102">
        <f t="shared" si="66"/>
        <v>14.254859611231103</v>
      </c>
      <c r="AZ69" s="102">
        <f t="shared" si="57"/>
        <v>19.480519480519483</v>
      </c>
      <c r="BA69" s="102">
        <f t="shared" si="58"/>
        <v>9.0517241379310338</v>
      </c>
      <c r="BB69" s="142"/>
      <c r="BC69" s="102">
        <f t="shared" si="67"/>
        <v>0</v>
      </c>
      <c r="BD69" s="102">
        <f t="shared" si="59"/>
        <v>0</v>
      </c>
      <c r="BE69" s="102">
        <f t="shared" si="60"/>
        <v>0</v>
      </c>
    </row>
    <row r="70" spans="1:57" ht="15" customHeight="1" x14ac:dyDescent="0.2">
      <c r="A70" s="107" t="s">
        <v>88</v>
      </c>
      <c r="B70" s="261">
        <v>1557</v>
      </c>
      <c r="C70" s="261">
        <v>947</v>
      </c>
      <c r="D70" s="261">
        <v>610</v>
      </c>
      <c r="E70" s="261"/>
      <c r="F70" s="261">
        <v>517</v>
      </c>
      <c r="G70" s="261">
        <v>292</v>
      </c>
      <c r="H70" s="261">
        <v>225</v>
      </c>
      <c r="I70" s="261"/>
      <c r="J70" s="261">
        <v>478</v>
      </c>
      <c r="K70" s="261">
        <v>294</v>
      </c>
      <c r="L70" s="261">
        <v>184</v>
      </c>
      <c r="M70" s="261"/>
      <c r="N70" s="261">
        <v>138</v>
      </c>
      <c r="O70" s="261">
        <v>90</v>
      </c>
      <c r="P70" s="261">
        <v>48</v>
      </c>
      <c r="Q70" s="261"/>
      <c r="R70" s="261">
        <v>282</v>
      </c>
      <c r="S70" s="261">
        <v>179</v>
      </c>
      <c r="T70" s="261">
        <v>103</v>
      </c>
      <c r="U70" s="261"/>
      <c r="V70" s="261">
        <v>132</v>
      </c>
      <c r="W70" s="261">
        <v>82</v>
      </c>
      <c r="X70" s="261">
        <v>50</v>
      </c>
      <c r="Y70" s="261"/>
      <c r="Z70" s="261">
        <v>10</v>
      </c>
      <c r="AA70" s="261">
        <v>10</v>
      </c>
      <c r="AB70" s="261">
        <v>0</v>
      </c>
      <c r="AD70" s="107" t="s">
        <v>88</v>
      </c>
      <c r="AE70" s="102">
        <f t="shared" si="61"/>
        <v>19.069197795468462</v>
      </c>
      <c r="AF70" s="102">
        <f t="shared" si="48"/>
        <v>23.527950310559007</v>
      </c>
      <c r="AG70" s="102">
        <f t="shared" si="48"/>
        <v>14.734299516908212</v>
      </c>
      <c r="AH70" s="142"/>
      <c r="AI70" s="102">
        <f t="shared" si="62"/>
        <v>28.626799557032118</v>
      </c>
      <c r="AJ70" s="102">
        <f t="shared" si="49"/>
        <v>31.196581196581196</v>
      </c>
      <c r="AK70" s="102">
        <f t="shared" si="50"/>
        <v>25.862068965517242</v>
      </c>
      <c r="AL70" s="105"/>
      <c r="AM70" s="102">
        <f t="shared" si="63"/>
        <v>29.343155310006136</v>
      </c>
      <c r="AN70" s="102">
        <f t="shared" si="51"/>
        <v>36.386138613861384</v>
      </c>
      <c r="AO70" s="102">
        <f t="shared" si="52"/>
        <v>22.411693057247259</v>
      </c>
      <c r="AP70" s="105"/>
      <c r="AQ70" s="102">
        <f t="shared" si="64"/>
        <v>9.4715168153740557</v>
      </c>
      <c r="AR70" s="102">
        <f t="shared" si="53"/>
        <v>12.747875354107649</v>
      </c>
      <c r="AS70" s="102">
        <f t="shared" si="54"/>
        <v>6.3914780292942748</v>
      </c>
      <c r="AT70" s="105"/>
      <c r="AU70" s="102">
        <f t="shared" si="65"/>
        <v>20.55393586005831</v>
      </c>
      <c r="AV70" s="102">
        <f t="shared" si="55"/>
        <v>26.323529411764707</v>
      </c>
      <c r="AW70" s="102">
        <f t="shared" si="56"/>
        <v>14.884393063583815</v>
      </c>
      <c r="AX70" s="105"/>
      <c r="AY70" s="102">
        <f t="shared" si="66"/>
        <v>13.566289825282633</v>
      </c>
      <c r="AZ70" s="102">
        <f t="shared" si="57"/>
        <v>18.101545253863137</v>
      </c>
      <c r="BA70" s="102">
        <f t="shared" si="58"/>
        <v>9.6153846153846168</v>
      </c>
      <c r="BB70" s="142"/>
      <c r="BC70" s="102">
        <f t="shared" si="67"/>
        <v>1.0775862068965518</v>
      </c>
      <c r="BD70" s="102">
        <f t="shared" si="59"/>
        <v>2.2624434389140271</v>
      </c>
      <c r="BE70" s="102">
        <f t="shared" si="60"/>
        <v>0</v>
      </c>
    </row>
    <row r="71" spans="1:57" ht="15" customHeight="1" x14ac:dyDescent="0.2">
      <c r="A71" s="107" t="s">
        <v>89</v>
      </c>
      <c r="B71" s="261">
        <v>182</v>
      </c>
      <c r="C71" s="261">
        <v>115</v>
      </c>
      <c r="D71" s="261">
        <v>67</v>
      </c>
      <c r="E71" s="261"/>
      <c r="F71" s="261">
        <v>71</v>
      </c>
      <c r="G71" s="261">
        <v>44</v>
      </c>
      <c r="H71" s="261">
        <v>27</v>
      </c>
      <c r="I71" s="261"/>
      <c r="J71" s="261">
        <v>54</v>
      </c>
      <c r="K71" s="261">
        <v>38</v>
      </c>
      <c r="L71" s="261">
        <v>16</v>
      </c>
      <c r="M71" s="261"/>
      <c r="N71" s="261">
        <v>7</v>
      </c>
      <c r="O71" s="261">
        <v>5</v>
      </c>
      <c r="P71" s="261">
        <v>2</v>
      </c>
      <c r="Q71" s="261"/>
      <c r="R71" s="261">
        <v>36</v>
      </c>
      <c r="S71" s="261">
        <v>22</v>
      </c>
      <c r="T71" s="261">
        <v>14</v>
      </c>
      <c r="U71" s="261"/>
      <c r="V71" s="261">
        <v>11</v>
      </c>
      <c r="W71" s="261">
        <v>6</v>
      </c>
      <c r="X71" s="261">
        <v>5</v>
      </c>
      <c r="Y71" s="261"/>
      <c r="Z71" s="261">
        <v>3</v>
      </c>
      <c r="AA71" s="261">
        <v>0</v>
      </c>
      <c r="AB71" s="261">
        <v>3</v>
      </c>
      <c r="AD71" s="107" t="s">
        <v>89</v>
      </c>
      <c r="AE71" s="102">
        <f t="shared" si="61"/>
        <v>10.71849234393404</v>
      </c>
      <c r="AF71" s="102">
        <f t="shared" si="48"/>
        <v>14.16256157635468</v>
      </c>
      <c r="AG71" s="102">
        <f t="shared" si="48"/>
        <v>7.5620767494356658</v>
      </c>
      <c r="AH71" s="142"/>
      <c r="AI71" s="102">
        <f t="shared" si="62"/>
        <v>18.298969072164947</v>
      </c>
      <c r="AJ71" s="102">
        <f t="shared" si="49"/>
        <v>21.359223300970871</v>
      </c>
      <c r="AK71" s="102">
        <f t="shared" si="50"/>
        <v>14.835164835164836</v>
      </c>
      <c r="AL71" s="105"/>
      <c r="AM71" s="102">
        <f t="shared" si="63"/>
        <v>15.041782729805014</v>
      </c>
      <c r="AN71" s="102">
        <f t="shared" si="51"/>
        <v>22.61904761904762</v>
      </c>
      <c r="AO71" s="102">
        <f t="shared" si="52"/>
        <v>8.3769633507853403</v>
      </c>
      <c r="AP71" s="105"/>
      <c r="AQ71" s="102">
        <f t="shared" si="64"/>
        <v>2.2801302931596092</v>
      </c>
      <c r="AR71" s="102">
        <f t="shared" si="53"/>
        <v>3.3333333333333335</v>
      </c>
      <c r="AS71" s="102">
        <f t="shared" si="54"/>
        <v>1.2738853503184715</v>
      </c>
      <c r="AT71" s="105"/>
      <c r="AU71" s="102">
        <f t="shared" si="65"/>
        <v>13.138686131386862</v>
      </c>
      <c r="AV71" s="102">
        <f t="shared" si="55"/>
        <v>18.64406779661017</v>
      </c>
      <c r="AW71" s="102">
        <f t="shared" si="56"/>
        <v>8.9743589743589745</v>
      </c>
      <c r="AX71" s="105"/>
      <c r="AY71" s="102">
        <f t="shared" si="66"/>
        <v>6.2146892655367232</v>
      </c>
      <c r="AZ71" s="102">
        <f t="shared" si="57"/>
        <v>7.1428571428571423</v>
      </c>
      <c r="BA71" s="102">
        <f t="shared" si="58"/>
        <v>5.376344086021505</v>
      </c>
      <c r="BB71" s="142"/>
      <c r="BC71" s="102">
        <f t="shared" si="67"/>
        <v>1.5544041450777202</v>
      </c>
      <c r="BD71" s="102">
        <f t="shared" si="59"/>
        <v>0</v>
      </c>
      <c r="BE71" s="102">
        <f t="shared" si="60"/>
        <v>2.8037383177570092</v>
      </c>
    </row>
    <row r="72" spans="1:57" ht="15" customHeight="1" x14ac:dyDescent="0.2">
      <c r="A72" s="153" t="s">
        <v>90</v>
      </c>
      <c r="B72" s="261">
        <v>1340</v>
      </c>
      <c r="C72" s="261">
        <v>822</v>
      </c>
      <c r="D72" s="261">
        <v>518</v>
      </c>
      <c r="E72" s="261"/>
      <c r="F72" s="261">
        <v>323</v>
      </c>
      <c r="G72" s="261">
        <v>191</v>
      </c>
      <c r="H72" s="261">
        <v>132</v>
      </c>
      <c r="I72" s="261"/>
      <c r="J72" s="261">
        <v>320</v>
      </c>
      <c r="K72" s="261">
        <v>194</v>
      </c>
      <c r="L72" s="261">
        <v>126</v>
      </c>
      <c r="M72" s="261"/>
      <c r="N72" s="261">
        <v>161</v>
      </c>
      <c r="O72" s="261">
        <v>93</v>
      </c>
      <c r="P72" s="261">
        <v>68</v>
      </c>
      <c r="Q72" s="261"/>
      <c r="R72" s="261">
        <v>356</v>
      </c>
      <c r="S72" s="261">
        <v>230</v>
      </c>
      <c r="T72" s="261">
        <v>126</v>
      </c>
      <c r="U72" s="261"/>
      <c r="V72" s="261">
        <v>149</v>
      </c>
      <c r="W72" s="261">
        <v>99</v>
      </c>
      <c r="X72" s="261">
        <v>50</v>
      </c>
      <c r="Y72" s="261"/>
      <c r="Z72" s="261">
        <v>31</v>
      </c>
      <c r="AA72" s="261">
        <v>15</v>
      </c>
      <c r="AB72" s="261">
        <v>16</v>
      </c>
      <c r="AD72" s="153" t="s">
        <v>90</v>
      </c>
      <c r="AE72" s="102">
        <f t="shared" si="61"/>
        <v>18.477661334804189</v>
      </c>
      <c r="AF72" s="102">
        <f t="shared" si="48"/>
        <v>21.671500131821777</v>
      </c>
      <c r="AG72" s="102">
        <f t="shared" si="48"/>
        <v>14.975426423821913</v>
      </c>
      <c r="AH72" s="142"/>
      <c r="AI72" s="102">
        <f t="shared" si="62"/>
        <v>29.151624548736461</v>
      </c>
      <c r="AJ72" s="102">
        <f t="shared" si="49"/>
        <v>30.906148867313917</v>
      </c>
      <c r="AK72" s="102">
        <f t="shared" si="50"/>
        <v>26.938775510204081</v>
      </c>
      <c r="AL72" s="105"/>
      <c r="AM72" s="102">
        <f t="shared" si="63"/>
        <v>29.602220166512488</v>
      </c>
      <c r="AN72" s="102">
        <f t="shared" si="51"/>
        <v>31.239935587761675</v>
      </c>
      <c r="AO72" s="102">
        <f t="shared" si="52"/>
        <v>27.391304347826086</v>
      </c>
      <c r="AP72" s="105"/>
      <c r="AQ72" s="102">
        <f t="shared" si="64"/>
        <v>14.504504504504503</v>
      </c>
      <c r="AR72" s="102">
        <f t="shared" si="53"/>
        <v>15.897435897435896</v>
      </c>
      <c r="AS72" s="102">
        <f t="shared" si="54"/>
        <v>12.952380952380951</v>
      </c>
      <c r="AT72" s="105"/>
      <c r="AU72" s="102">
        <f t="shared" si="65"/>
        <v>23.482849604221638</v>
      </c>
      <c r="AV72" s="102">
        <f t="shared" si="55"/>
        <v>29.224904701397712</v>
      </c>
      <c r="AW72" s="102">
        <f t="shared" si="56"/>
        <v>17.283950617283949</v>
      </c>
      <c r="AX72" s="105"/>
      <c r="AY72" s="102">
        <f t="shared" si="66"/>
        <v>12.223133716160788</v>
      </c>
      <c r="AZ72" s="102">
        <f t="shared" si="57"/>
        <v>16.5</v>
      </c>
      <c r="BA72" s="102">
        <f t="shared" si="58"/>
        <v>8.0775444264943452</v>
      </c>
      <c r="BB72" s="142"/>
      <c r="BC72" s="102">
        <f t="shared" si="67"/>
        <v>2.5451559934318557</v>
      </c>
      <c r="BD72" s="102">
        <f t="shared" si="59"/>
        <v>2.5773195876288657</v>
      </c>
      <c r="BE72" s="102">
        <f t="shared" si="60"/>
        <v>2.5157232704402519</v>
      </c>
    </row>
    <row r="73" spans="1:57" ht="15" customHeight="1" x14ac:dyDescent="0.2">
      <c r="A73" s="107" t="s">
        <v>91</v>
      </c>
      <c r="B73" s="261">
        <v>71</v>
      </c>
      <c r="C73" s="261">
        <v>50</v>
      </c>
      <c r="D73" s="261">
        <v>21</v>
      </c>
      <c r="E73" s="261"/>
      <c r="F73" s="261">
        <v>20</v>
      </c>
      <c r="G73" s="261">
        <v>12</v>
      </c>
      <c r="H73" s="261">
        <v>8</v>
      </c>
      <c r="I73" s="261"/>
      <c r="J73" s="261">
        <v>18</v>
      </c>
      <c r="K73" s="261">
        <v>14</v>
      </c>
      <c r="L73" s="261">
        <v>4</v>
      </c>
      <c r="M73" s="261"/>
      <c r="N73" s="261">
        <v>0</v>
      </c>
      <c r="O73" s="261">
        <v>0</v>
      </c>
      <c r="P73" s="261">
        <v>0</v>
      </c>
      <c r="Q73" s="261"/>
      <c r="R73" s="261">
        <v>22</v>
      </c>
      <c r="S73" s="261">
        <v>16</v>
      </c>
      <c r="T73" s="261">
        <v>6</v>
      </c>
      <c r="U73" s="261"/>
      <c r="V73" s="261">
        <v>11</v>
      </c>
      <c r="W73" s="261">
        <v>8</v>
      </c>
      <c r="X73" s="261">
        <v>3</v>
      </c>
      <c r="Y73" s="261"/>
      <c r="Z73" s="261">
        <v>0</v>
      </c>
      <c r="AA73" s="261">
        <v>0</v>
      </c>
      <c r="AB73" s="261">
        <v>0</v>
      </c>
      <c r="AD73" s="107" t="s">
        <v>91</v>
      </c>
      <c r="AE73" s="102">
        <f t="shared" si="61"/>
        <v>7.8626799557032108</v>
      </c>
      <c r="AF73" s="102">
        <f t="shared" si="48"/>
        <v>10.964912280701753</v>
      </c>
      <c r="AG73" s="102">
        <f t="shared" si="48"/>
        <v>4.6979865771812079</v>
      </c>
      <c r="AH73" s="142"/>
      <c r="AI73" s="102">
        <f t="shared" si="62"/>
        <v>11.494252873563218</v>
      </c>
      <c r="AJ73" s="102">
        <f t="shared" si="49"/>
        <v>13.48314606741573</v>
      </c>
      <c r="AK73" s="102">
        <f t="shared" si="50"/>
        <v>9.4117647058823533</v>
      </c>
      <c r="AL73" s="105"/>
      <c r="AM73" s="102">
        <f t="shared" si="63"/>
        <v>10.778443113772456</v>
      </c>
      <c r="AN73" s="102">
        <f t="shared" si="51"/>
        <v>15.909090909090908</v>
      </c>
      <c r="AO73" s="102">
        <f t="shared" si="52"/>
        <v>5.0632911392405067</v>
      </c>
      <c r="AP73" s="105"/>
      <c r="AQ73" s="102">
        <f t="shared" si="64"/>
        <v>0</v>
      </c>
      <c r="AR73" s="102">
        <f t="shared" si="53"/>
        <v>0</v>
      </c>
      <c r="AS73" s="102">
        <f t="shared" si="54"/>
        <v>0</v>
      </c>
      <c r="AT73" s="105"/>
      <c r="AU73" s="102">
        <f t="shared" si="65"/>
        <v>13.580246913580247</v>
      </c>
      <c r="AV73" s="102">
        <f t="shared" si="55"/>
        <v>18.604651162790699</v>
      </c>
      <c r="AW73" s="102">
        <f t="shared" si="56"/>
        <v>7.8947368421052628</v>
      </c>
      <c r="AX73" s="105"/>
      <c r="AY73" s="102">
        <f t="shared" si="66"/>
        <v>9.4017094017094021</v>
      </c>
      <c r="AZ73" s="102">
        <f t="shared" si="57"/>
        <v>15.09433962264151</v>
      </c>
      <c r="BA73" s="102">
        <f t="shared" si="58"/>
        <v>4.6875</v>
      </c>
      <c r="BB73" s="142"/>
      <c r="BC73" s="102">
        <f t="shared" si="67"/>
        <v>0</v>
      </c>
      <c r="BD73" s="102">
        <f t="shared" si="59"/>
        <v>0</v>
      </c>
      <c r="BE73" s="102">
        <f t="shared" si="60"/>
        <v>0</v>
      </c>
    </row>
    <row r="74" spans="1:57" ht="15" customHeight="1" x14ac:dyDescent="0.2">
      <c r="A74" s="107" t="s">
        <v>92</v>
      </c>
      <c r="B74" s="261">
        <v>413</v>
      </c>
      <c r="C74" s="261">
        <v>256</v>
      </c>
      <c r="D74" s="261">
        <v>157</v>
      </c>
      <c r="E74" s="261"/>
      <c r="F74" s="261">
        <v>62</v>
      </c>
      <c r="G74" s="261">
        <v>33</v>
      </c>
      <c r="H74" s="261">
        <v>29</v>
      </c>
      <c r="I74" s="261"/>
      <c r="J74" s="261">
        <v>54</v>
      </c>
      <c r="K74" s="261">
        <v>33</v>
      </c>
      <c r="L74" s="261">
        <v>21</v>
      </c>
      <c r="M74" s="261"/>
      <c r="N74" s="261">
        <v>50</v>
      </c>
      <c r="O74" s="261">
        <v>36</v>
      </c>
      <c r="P74" s="261">
        <v>14</v>
      </c>
      <c r="Q74" s="261"/>
      <c r="R74" s="261">
        <v>151</v>
      </c>
      <c r="S74" s="261">
        <v>88</v>
      </c>
      <c r="T74" s="261">
        <v>63</v>
      </c>
      <c r="U74" s="261"/>
      <c r="V74" s="261">
        <v>93</v>
      </c>
      <c r="W74" s="261">
        <v>64</v>
      </c>
      <c r="X74" s="261">
        <v>29</v>
      </c>
      <c r="Y74" s="261"/>
      <c r="Z74" s="261">
        <v>3</v>
      </c>
      <c r="AA74" s="261">
        <v>2</v>
      </c>
      <c r="AB74" s="261">
        <v>1</v>
      </c>
      <c r="AD74" s="107" t="s">
        <v>92</v>
      </c>
      <c r="AE74" s="102">
        <f t="shared" si="61"/>
        <v>6.7285760834147927</v>
      </c>
      <c r="AF74" s="102">
        <f t="shared" si="48"/>
        <v>8.7015635622025833</v>
      </c>
      <c r="AG74" s="102">
        <f t="shared" si="48"/>
        <v>4.9123904881101375</v>
      </c>
      <c r="AH74" s="142"/>
      <c r="AI74" s="102">
        <f t="shared" si="62"/>
        <v>10.24793388429752</v>
      </c>
      <c r="AJ74" s="102">
        <f t="shared" si="49"/>
        <v>11.186440677966102</v>
      </c>
      <c r="AK74" s="102">
        <f t="shared" si="50"/>
        <v>9.3548387096774199</v>
      </c>
      <c r="AL74" s="105"/>
      <c r="AM74" s="102">
        <f t="shared" si="63"/>
        <v>9.0452261306532673</v>
      </c>
      <c r="AN74" s="102">
        <f t="shared" si="51"/>
        <v>11.073825503355705</v>
      </c>
      <c r="AO74" s="102">
        <f t="shared" si="52"/>
        <v>7.023411371237458</v>
      </c>
      <c r="AP74" s="105"/>
      <c r="AQ74" s="102">
        <f t="shared" si="64"/>
        <v>7.4515648286140088</v>
      </c>
      <c r="AR74" s="102">
        <f t="shared" si="53"/>
        <v>10.315186246418339</v>
      </c>
      <c r="AS74" s="102">
        <f t="shared" si="54"/>
        <v>4.3478260869565215</v>
      </c>
      <c r="AT74" s="105"/>
      <c r="AU74" s="102">
        <f t="shared" si="65"/>
        <v>10.033222591362126</v>
      </c>
      <c r="AV74" s="102">
        <f t="shared" si="55"/>
        <v>12.359550561797752</v>
      </c>
      <c r="AW74" s="102">
        <f t="shared" si="56"/>
        <v>7.9445145018915513</v>
      </c>
      <c r="AX74" s="105"/>
      <c r="AY74" s="102">
        <f t="shared" si="66"/>
        <v>6.4093728463128867</v>
      </c>
      <c r="AZ74" s="102">
        <f t="shared" si="57"/>
        <v>9.7264437689969601</v>
      </c>
      <c r="BA74" s="102">
        <f t="shared" si="58"/>
        <v>3.6569987389659517</v>
      </c>
      <c r="BB74" s="142"/>
      <c r="BC74" s="102">
        <f t="shared" si="67"/>
        <v>0.22918258212375861</v>
      </c>
      <c r="BD74" s="102">
        <f t="shared" si="59"/>
        <v>0.31746031746031744</v>
      </c>
      <c r="BE74" s="102">
        <f t="shared" si="60"/>
        <v>0.14727540500736377</v>
      </c>
    </row>
    <row r="75" spans="1:57" ht="15" customHeight="1" x14ac:dyDescent="0.2">
      <c r="A75" s="107" t="s">
        <v>93</v>
      </c>
      <c r="B75" s="261">
        <v>465</v>
      </c>
      <c r="C75" s="261">
        <v>264</v>
      </c>
      <c r="D75" s="261">
        <v>201</v>
      </c>
      <c r="E75" s="261"/>
      <c r="F75" s="261">
        <v>187</v>
      </c>
      <c r="G75" s="261">
        <v>89</v>
      </c>
      <c r="H75" s="261">
        <v>98</v>
      </c>
      <c r="I75" s="261"/>
      <c r="J75" s="261">
        <v>117</v>
      </c>
      <c r="K75" s="261">
        <v>70</v>
      </c>
      <c r="L75" s="261">
        <v>47</v>
      </c>
      <c r="M75" s="261"/>
      <c r="N75" s="261">
        <v>70</v>
      </c>
      <c r="O75" s="261">
        <v>49</v>
      </c>
      <c r="P75" s="261">
        <v>21</v>
      </c>
      <c r="Q75" s="261"/>
      <c r="R75" s="261">
        <v>61</v>
      </c>
      <c r="S75" s="261">
        <v>37</v>
      </c>
      <c r="T75" s="261">
        <v>24</v>
      </c>
      <c r="U75" s="261"/>
      <c r="V75" s="261">
        <v>30</v>
      </c>
      <c r="W75" s="261">
        <v>19</v>
      </c>
      <c r="X75" s="261">
        <v>11</v>
      </c>
      <c r="Y75" s="261"/>
      <c r="Z75" s="261">
        <v>0</v>
      </c>
      <c r="AA75" s="261">
        <v>0</v>
      </c>
      <c r="AB75" s="261">
        <v>0</v>
      </c>
      <c r="AD75" s="107" t="s">
        <v>93</v>
      </c>
      <c r="AE75" s="102">
        <f t="shared" si="61"/>
        <v>44.711538461538467</v>
      </c>
      <c r="AF75" s="102">
        <f t="shared" si="48"/>
        <v>49.162011173184354</v>
      </c>
      <c r="AG75" s="102">
        <f t="shared" si="48"/>
        <v>39.960238568588466</v>
      </c>
      <c r="AH75" s="142"/>
      <c r="AI75" s="102">
        <f t="shared" si="62"/>
        <v>65.845070422535215</v>
      </c>
      <c r="AJ75" s="102">
        <f t="shared" si="49"/>
        <v>67.938931297709928</v>
      </c>
      <c r="AK75" s="102">
        <f t="shared" si="50"/>
        <v>64.052287581699346</v>
      </c>
      <c r="AL75" s="105"/>
      <c r="AM75" s="102">
        <f t="shared" si="63"/>
        <v>56.521739130434781</v>
      </c>
      <c r="AN75" s="102">
        <f t="shared" si="51"/>
        <v>63.636363636363633</v>
      </c>
      <c r="AO75" s="102">
        <f t="shared" si="52"/>
        <v>48.453608247422679</v>
      </c>
      <c r="AP75" s="105"/>
      <c r="AQ75" s="102">
        <f t="shared" si="64"/>
        <v>31.531531531531531</v>
      </c>
      <c r="AR75" s="102">
        <f t="shared" si="53"/>
        <v>39.200000000000003</v>
      </c>
      <c r="AS75" s="102">
        <f t="shared" si="54"/>
        <v>21.649484536082475</v>
      </c>
      <c r="AT75" s="105"/>
      <c r="AU75" s="102">
        <f t="shared" si="65"/>
        <v>43.571428571428569</v>
      </c>
      <c r="AV75" s="102">
        <f t="shared" si="55"/>
        <v>49.333333333333336</v>
      </c>
      <c r="AW75" s="102">
        <f t="shared" si="56"/>
        <v>36.923076923076927</v>
      </c>
      <c r="AX75" s="105"/>
      <c r="AY75" s="102">
        <f t="shared" si="66"/>
        <v>29.126213592233007</v>
      </c>
      <c r="AZ75" s="102">
        <f t="shared" si="57"/>
        <v>32.758620689655174</v>
      </c>
      <c r="BA75" s="102">
        <f t="shared" si="58"/>
        <v>24.444444444444443</v>
      </c>
      <c r="BB75" s="142"/>
      <c r="BC75" s="102">
        <f t="shared" si="67"/>
        <v>0</v>
      </c>
      <c r="BD75" s="102">
        <f t="shared" si="59"/>
        <v>0</v>
      </c>
      <c r="BE75" s="102">
        <f t="shared" si="60"/>
        <v>0</v>
      </c>
    </row>
    <row r="76" spans="1:57" ht="15" customHeight="1" x14ac:dyDescent="0.2">
      <c r="A76" s="107" t="s">
        <v>94</v>
      </c>
      <c r="B76" s="261">
        <v>347</v>
      </c>
      <c r="C76" s="261">
        <v>201</v>
      </c>
      <c r="D76" s="261">
        <v>146</v>
      </c>
      <c r="E76" s="261"/>
      <c r="F76" s="261">
        <v>87</v>
      </c>
      <c r="G76" s="261">
        <v>49</v>
      </c>
      <c r="H76" s="261">
        <v>38</v>
      </c>
      <c r="I76" s="261"/>
      <c r="J76" s="261">
        <v>85</v>
      </c>
      <c r="K76" s="261">
        <v>49</v>
      </c>
      <c r="L76" s="261">
        <v>36</v>
      </c>
      <c r="M76" s="261"/>
      <c r="N76" s="261">
        <v>65</v>
      </c>
      <c r="O76" s="261">
        <v>37</v>
      </c>
      <c r="P76" s="261">
        <v>28</v>
      </c>
      <c r="Q76" s="261"/>
      <c r="R76" s="261">
        <v>68</v>
      </c>
      <c r="S76" s="261">
        <v>35</v>
      </c>
      <c r="T76" s="261">
        <v>33</v>
      </c>
      <c r="U76" s="261"/>
      <c r="V76" s="261">
        <v>41</v>
      </c>
      <c r="W76" s="261">
        <v>30</v>
      </c>
      <c r="X76" s="261">
        <v>11</v>
      </c>
      <c r="Y76" s="261"/>
      <c r="Z76" s="261">
        <v>1</v>
      </c>
      <c r="AA76" s="261">
        <v>1</v>
      </c>
      <c r="AB76" s="261">
        <v>0</v>
      </c>
      <c r="AD76" s="107" t="s">
        <v>94</v>
      </c>
      <c r="AE76" s="102">
        <f t="shared" si="61"/>
        <v>15.75124829777576</v>
      </c>
      <c r="AF76" s="102">
        <f t="shared" si="48"/>
        <v>18.715083798882681</v>
      </c>
      <c r="AG76" s="102">
        <f t="shared" si="48"/>
        <v>12.931798051372898</v>
      </c>
      <c r="AH76" s="142"/>
      <c r="AI76" s="102">
        <f t="shared" si="62"/>
        <v>18.125</v>
      </c>
      <c r="AJ76" s="102">
        <f t="shared" si="49"/>
        <v>20.502092050209207</v>
      </c>
      <c r="AK76" s="102">
        <f t="shared" si="50"/>
        <v>15.767634854771783</v>
      </c>
      <c r="AL76" s="105"/>
      <c r="AM76" s="102">
        <f t="shared" si="63"/>
        <v>19.144144144144143</v>
      </c>
      <c r="AN76" s="102">
        <f t="shared" si="51"/>
        <v>23.444976076555022</v>
      </c>
      <c r="AO76" s="102">
        <f t="shared" si="52"/>
        <v>15.319148936170212</v>
      </c>
      <c r="AP76" s="105"/>
      <c r="AQ76" s="102">
        <f t="shared" si="64"/>
        <v>15.330188679245282</v>
      </c>
      <c r="AR76" s="102">
        <f t="shared" si="53"/>
        <v>18.316831683168317</v>
      </c>
      <c r="AS76" s="102">
        <f t="shared" si="54"/>
        <v>12.612612612612612</v>
      </c>
      <c r="AT76" s="105"/>
      <c r="AU76" s="102">
        <f t="shared" si="65"/>
        <v>17.128463476070529</v>
      </c>
      <c r="AV76" s="102">
        <f t="shared" si="55"/>
        <v>18.617021276595743</v>
      </c>
      <c r="AW76" s="102">
        <f t="shared" si="56"/>
        <v>15.789473684210526</v>
      </c>
      <c r="AX76" s="105"/>
      <c r="AY76" s="102">
        <f t="shared" si="66"/>
        <v>14.963503649635038</v>
      </c>
      <c r="AZ76" s="102">
        <f t="shared" si="57"/>
        <v>21.428571428571427</v>
      </c>
      <c r="BA76" s="102">
        <f t="shared" si="58"/>
        <v>8.2089552238805972</v>
      </c>
      <c r="BB76" s="142"/>
      <c r="BC76" s="102">
        <f t="shared" si="67"/>
        <v>0.54347826086956519</v>
      </c>
      <c r="BD76" s="102">
        <f t="shared" si="59"/>
        <v>1.0416666666666665</v>
      </c>
      <c r="BE76" s="102">
        <f t="shared" si="60"/>
        <v>0</v>
      </c>
    </row>
    <row r="77" spans="1:57" ht="15" customHeight="1" x14ac:dyDescent="0.2">
      <c r="A77" s="107" t="s">
        <v>95</v>
      </c>
      <c r="B77" s="261">
        <v>356</v>
      </c>
      <c r="C77" s="261">
        <v>230</v>
      </c>
      <c r="D77" s="261">
        <v>126</v>
      </c>
      <c r="E77" s="261"/>
      <c r="F77" s="261">
        <v>64</v>
      </c>
      <c r="G77" s="261">
        <v>42</v>
      </c>
      <c r="H77" s="261">
        <v>22</v>
      </c>
      <c r="I77" s="261"/>
      <c r="J77" s="261">
        <v>85</v>
      </c>
      <c r="K77" s="261">
        <v>48</v>
      </c>
      <c r="L77" s="261">
        <v>37</v>
      </c>
      <c r="M77" s="261"/>
      <c r="N77" s="261">
        <v>48</v>
      </c>
      <c r="O77" s="261">
        <v>28</v>
      </c>
      <c r="P77" s="261">
        <v>20</v>
      </c>
      <c r="Q77" s="261"/>
      <c r="R77" s="261">
        <v>95</v>
      </c>
      <c r="S77" s="261">
        <v>73</v>
      </c>
      <c r="T77" s="261">
        <v>22</v>
      </c>
      <c r="U77" s="261"/>
      <c r="V77" s="261">
        <v>62</v>
      </c>
      <c r="W77" s="261">
        <v>38</v>
      </c>
      <c r="X77" s="261">
        <v>24</v>
      </c>
      <c r="Y77" s="261"/>
      <c r="Z77" s="261">
        <v>2</v>
      </c>
      <c r="AA77" s="261">
        <v>1</v>
      </c>
      <c r="AB77" s="261">
        <v>1</v>
      </c>
      <c r="AD77" s="107" t="s">
        <v>95</v>
      </c>
      <c r="AE77" s="102">
        <f t="shared" si="61"/>
        <v>12.592854616200919</v>
      </c>
      <c r="AF77" s="102">
        <f t="shared" ref="AF77:AF87" si="68">+C77/(C77+C31)*100</f>
        <v>15.415549597855227</v>
      </c>
      <c r="AG77" s="102">
        <f t="shared" ref="AG77:AG87" si="69">+D77/(D77+D31)*100</f>
        <v>9.4382022471910112</v>
      </c>
      <c r="AH77" s="142"/>
      <c r="AI77" s="102">
        <f t="shared" si="62"/>
        <v>11.70018281535649</v>
      </c>
      <c r="AJ77" s="102">
        <f t="shared" si="49"/>
        <v>14.634146341463413</v>
      </c>
      <c r="AK77" s="102">
        <f t="shared" si="50"/>
        <v>8.4615384615384617</v>
      </c>
      <c r="AL77" s="105"/>
      <c r="AM77" s="102">
        <f t="shared" si="63"/>
        <v>16.536964980544745</v>
      </c>
      <c r="AN77" s="102">
        <f t="shared" si="51"/>
        <v>17.142857142857142</v>
      </c>
      <c r="AO77" s="102">
        <f t="shared" si="52"/>
        <v>15.811965811965811</v>
      </c>
      <c r="AP77" s="105"/>
      <c r="AQ77" s="102">
        <f t="shared" si="64"/>
        <v>9.3385214007782107</v>
      </c>
      <c r="AR77" s="102">
        <f t="shared" si="53"/>
        <v>10.727969348659004</v>
      </c>
      <c r="AS77" s="102">
        <f t="shared" si="54"/>
        <v>7.9051383399209492</v>
      </c>
      <c r="AT77" s="105"/>
      <c r="AU77" s="102">
        <f t="shared" si="65"/>
        <v>18.886679920477135</v>
      </c>
      <c r="AV77" s="102">
        <f t="shared" si="55"/>
        <v>26.258992805755394</v>
      </c>
      <c r="AW77" s="102">
        <f t="shared" si="56"/>
        <v>9.7777777777777786</v>
      </c>
      <c r="AX77" s="105"/>
      <c r="AY77" s="102">
        <f t="shared" si="66"/>
        <v>16.020671834625322</v>
      </c>
      <c r="AZ77" s="102">
        <f t="shared" si="57"/>
        <v>19.095477386934672</v>
      </c>
      <c r="BA77" s="102">
        <f t="shared" si="58"/>
        <v>12.76595744680851</v>
      </c>
      <c r="BB77" s="142"/>
      <c r="BC77" s="102">
        <f t="shared" si="67"/>
        <v>0.55248618784530379</v>
      </c>
      <c r="BD77" s="102">
        <f t="shared" si="59"/>
        <v>0.53475935828876997</v>
      </c>
      <c r="BE77" s="102">
        <f t="shared" si="60"/>
        <v>0.5714285714285714</v>
      </c>
    </row>
    <row r="78" spans="1:57" ht="15" customHeight="1" x14ac:dyDescent="0.2">
      <c r="A78" s="107" t="s">
        <v>96</v>
      </c>
      <c r="B78" s="261">
        <v>308</v>
      </c>
      <c r="C78" s="261">
        <v>172</v>
      </c>
      <c r="D78" s="261">
        <v>136</v>
      </c>
      <c r="E78" s="261"/>
      <c r="F78" s="261">
        <v>82</v>
      </c>
      <c r="G78" s="261">
        <v>44</v>
      </c>
      <c r="H78" s="261">
        <v>38</v>
      </c>
      <c r="I78" s="261"/>
      <c r="J78" s="261">
        <v>56</v>
      </c>
      <c r="K78" s="261">
        <v>34</v>
      </c>
      <c r="L78" s="261">
        <v>22</v>
      </c>
      <c r="M78" s="261"/>
      <c r="N78" s="261">
        <v>45</v>
      </c>
      <c r="O78" s="261">
        <v>24</v>
      </c>
      <c r="P78" s="261">
        <v>21</v>
      </c>
      <c r="Q78" s="261"/>
      <c r="R78" s="261">
        <v>70</v>
      </c>
      <c r="S78" s="261">
        <v>36</v>
      </c>
      <c r="T78" s="261">
        <v>34</v>
      </c>
      <c r="U78" s="261"/>
      <c r="V78" s="261">
        <v>55</v>
      </c>
      <c r="W78" s="261">
        <v>34</v>
      </c>
      <c r="X78" s="261">
        <v>21</v>
      </c>
      <c r="Y78" s="261"/>
      <c r="Z78" s="261">
        <v>0</v>
      </c>
      <c r="AA78" s="261">
        <v>0</v>
      </c>
      <c r="AB78" s="261">
        <v>0</v>
      </c>
      <c r="AD78" s="107" t="s">
        <v>96</v>
      </c>
      <c r="AE78" s="102">
        <f t="shared" si="61"/>
        <v>9.4710947109471082</v>
      </c>
      <c r="AF78" s="102">
        <f t="shared" si="68"/>
        <v>10.293237582286057</v>
      </c>
      <c r="AG78" s="102">
        <f t="shared" si="69"/>
        <v>8.6021505376344098</v>
      </c>
      <c r="AH78" s="142"/>
      <c r="AI78" s="102">
        <f t="shared" si="62"/>
        <v>9.6470588235294112</v>
      </c>
      <c r="AJ78" s="102">
        <f t="shared" si="49"/>
        <v>9.9773242630385486</v>
      </c>
      <c r="AK78" s="102">
        <f t="shared" si="50"/>
        <v>9.2909535452322736</v>
      </c>
      <c r="AL78" s="105"/>
      <c r="AM78" s="102">
        <f t="shared" si="63"/>
        <v>9.1353996737357264</v>
      </c>
      <c r="AN78" s="102">
        <f t="shared" si="51"/>
        <v>10.759493670886076</v>
      </c>
      <c r="AO78" s="102">
        <f t="shared" si="52"/>
        <v>7.4074074074074066</v>
      </c>
      <c r="AP78" s="105"/>
      <c r="AQ78" s="102">
        <f t="shared" si="64"/>
        <v>8.064516129032258</v>
      </c>
      <c r="AR78" s="102">
        <f t="shared" si="53"/>
        <v>8.2474226804123703</v>
      </c>
      <c r="AS78" s="102">
        <f t="shared" si="54"/>
        <v>7.8651685393258424</v>
      </c>
      <c r="AT78" s="105"/>
      <c r="AU78" s="102">
        <f t="shared" si="65"/>
        <v>14.112903225806454</v>
      </c>
      <c r="AV78" s="102">
        <f t="shared" si="55"/>
        <v>14.87603305785124</v>
      </c>
      <c r="AW78" s="102">
        <f t="shared" si="56"/>
        <v>13.385826771653544</v>
      </c>
      <c r="AX78" s="105"/>
      <c r="AY78" s="102">
        <f t="shared" si="66"/>
        <v>13.349514563106796</v>
      </c>
      <c r="AZ78" s="102">
        <f t="shared" si="57"/>
        <v>16.037735849056602</v>
      </c>
      <c r="BA78" s="102">
        <f t="shared" si="58"/>
        <v>10.5</v>
      </c>
      <c r="BB78" s="142"/>
      <c r="BC78" s="102">
        <f t="shared" si="67"/>
        <v>0</v>
      </c>
      <c r="BD78" s="102">
        <f t="shared" si="59"/>
        <v>0</v>
      </c>
      <c r="BE78" s="102">
        <f t="shared" si="60"/>
        <v>0</v>
      </c>
    </row>
    <row r="79" spans="1:57" ht="15" customHeight="1" x14ac:dyDescent="0.2">
      <c r="A79" s="107" t="s">
        <v>97</v>
      </c>
      <c r="B79" s="261">
        <v>95</v>
      </c>
      <c r="C79" s="261">
        <v>61</v>
      </c>
      <c r="D79" s="261">
        <v>34</v>
      </c>
      <c r="E79" s="261"/>
      <c r="F79" s="261">
        <v>26</v>
      </c>
      <c r="G79" s="261">
        <v>19</v>
      </c>
      <c r="H79" s="261">
        <v>7</v>
      </c>
      <c r="I79" s="261"/>
      <c r="J79" s="261">
        <v>14</v>
      </c>
      <c r="K79" s="261">
        <v>5</v>
      </c>
      <c r="L79" s="261">
        <v>9</v>
      </c>
      <c r="M79" s="261"/>
      <c r="N79" s="261">
        <v>20</v>
      </c>
      <c r="O79" s="261">
        <v>13</v>
      </c>
      <c r="P79" s="261">
        <v>7</v>
      </c>
      <c r="Q79" s="261"/>
      <c r="R79" s="261">
        <v>15</v>
      </c>
      <c r="S79" s="261">
        <v>12</v>
      </c>
      <c r="T79" s="261">
        <v>3</v>
      </c>
      <c r="U79" s="261"/>
      <c r="V79" s="261">
        <v>20</v>
      </c>
      <c r="W79" s="261">
        <v>12</v>
      </c>
      <c r="X79" s="261">
        <v>8</v>
      </c>
      <c r="Y79" s="261"/>
      <c r="Z79" s="261">
        <v>0</v>
      </c>
      <c r="AA79" s="261">
        <v>0</v>
      </c>
      <c r="AB79" s="261">
        <v>0</v>
      </c>
      <c r="AD79" s="107" t="s">
        <v>97</v>
      </c>
      <c r="AE79" s="102">
        <f t="shared" si="61"/>
        <v>5.6784219964136282</v>
      </c>
      <c r="AF79" s="102">
        <f t="shared" si="68"/>
        <v>7.1933962264150946</v>
      </c>
      <c r="AG79" s="102">
        <f t="shared" si="69"/>
        <v>4.1212121212121211</v>
      </c>
      <c r="AH79" s="142"/>
      <c r="AI79" s="102">
        <f t="shared" si="62"/>
        <v>7.1625344352617084</v>
      </c>
      <c r="AJ79" s="102">
        <f t="shared" si="49"/>
        <v>9.4527363184079594</v>
      </c>
      <c r="AK79" s="102">
        <f t="shared" si="50"/>
        <v>4.3209876543209873</v>
      </c>
      <c r="AL79" s="105"/>
      <c r="AM79" s="102">
        <f t="shared" si="63"/>
        <v>4.361370716510903</v>
      </c>
      <c r="AN79" s="102">
        <f t="shared" si="51"/>
        <v>3.0864197530864197</v>
      </c>
      <c r="AO79" s="102">
        <f t="shared" si="52"/>
        <v>5.6603773584905666</v>
      </c>
      <c r="AP79" s="105"/>
      <c r="AQ79" s="102">
        <f t="shared" si="64"/>
        <v>7.042253521126761</v>
      </c>
      <c r="AR79" s="102">
        <f t="shared" si="53"/>
        <v>9.1549295774647899</v>
      </c>
      <c r="AS79" s="102">
        <f t="shared" si="54"/>
        <v>4.929577464788732</v>
      </c>
      <c r="AT79" s="105"/>
      <c r="AU79" s="102">
        <f t="shared" si="65"/>
        <v>5.1724137931034484</v>
      </c>
      <c r="AV79" s="102">
        <f t="shared" si="55"/>
        <v>8.6330935251798557</v>
      </c>
      <c r="AW79" s="102">
        <f t="shared" si="56"/>
        <v>1.9867549668874174</v>
      </c>
      <c r="AX79" s="105"/>
      <c r="AY79" s="102">
        <f t="shared" si="66"/>
        <v>9.5693779904306222</v>
      </c>
      <c r="AZ79" s="102">
        <f t="shared" si="57"/>
        <v>11.428571428571429</v>
      </c>
      <c r="BA79" s="102">
        <f t="shared" si="58"/>
        <v>7.6923076923076925</v>
      </c>
      <c r="BB79" s="142"/>
      <c r="BC79" s="102">
        <f t="shared" si="67"/>
        <v>0</v>
      </c>
      <c r="BD79" s="102">
        <f t="shared" si="59"/>
        <v>0</v>
      </c>
      <c r="BE79" s="102">
        <f t="shared" si="60"/>
        <v>0</v>
      </c>
    </row>
    <row r="80" spans="1:57" ht="15" customHeight="1" x14ac:dyDescent="0.2">
      <c r="A80" s="107" t="s">
        <v>98</v>
      </c>
      <c r="B80" s="261">
        <v>350</v>
      </c>
      <c r="C80" s="261">
        <v>202</v>
      </c>
      <c r="D80" s="261">
        <v>148</v>
      </c>
      <c r="E80" s="261"/>
      <c r="F80" s="261">
        <v>120</v>
      </c>
      <c r="G80" s="261">
        <v>66</v>
      </c>
      <c r="H80" s="261">
        <v>54</v>
      </c>
      <c r="I80" s="261"/>
      <c r="J80" s="261">
        <v>138</v>
      </c>
      <c r="K80" s="261">
        <v>79</v>
      </c>
      <c r="L80" s="261">
        <v>59</v>
      </c>
      <c r="M80" s="261"/>
      <c r="N80" s="261">
        <v>15</v>
      </c>
      <c r="O80" s="261">
        <v>8</v>
      </c>
      <c r="P80" s="261">
        <v>7</v>
      </c>
      <c r="Q80" s="261"/>
      <c r="R80" s="261">
        <v>45</v>
      </c>
      <c r="S80" s="261">
        <v>30</v>
      </c>
      <c r="T80" s="261">
        <v>15</v>
      </c>
      <c r="U80" s="261"/>
      <c r="V80" s="261">
        <v>32</v>
      </c>
      <c r="W80" s="261">
        <v>19</v>
      </c>
      <c r="X80" s="261">
        <v>13</v>
      </c>
      <c r="Y80" s="261"/>
      <c r="Z80" s="261">
        <v>0</v>
      </c>
      <c r="AA80" s="261">
        <v>0</v>
      </c>
      <c r="AB80" s="261">
        <v>0</v>
      </c>
      <c r="AD80" s="107" t="s">
        <v>98</v>
      </c>
      <c r="AE80" s="102">
        <f t="shared" si="61"/>
        <v>16.650808753568029</v>
      </c>
      <c r="AF80" s="102">
        <f t="shared" si="68"/>
        <v>18.58325666973321</v>
      </c>
      <c r="AG80" s="102">
        <f t="shared" si="69"/>
        <v>14.58128078817734</v>
      </c>
      <c r="AH80" s="142"/>
      <c r="AI80" s="102">
        <f t="shared" si="62"/>
        <v>25.695931477516059</v>
      </c>
      <c r="AJ80" s="102">
        <f t="shared" si="49"/>
        <v>27.966101694915253</v>
      </c>
      <c r="AK80" s="102">
        <f t="shared" si="50"/>
        <v>23.376623376623375</v>
      </c>
      <c r="AL80" s="105"/>
      <c r="AM80" s="102">
        <f t="shared" si="63"/>
        <v>35.844155844155843</v>
      </c>
      <c r="AN80" s="102">
        <f t="shared" si="51"/>
        <v>40.932642487046635</v>
      </c>
      <c r="AO80" s="102">
        <f t="shared" si="52"/>
        <v>30.729166666666668</v>
      </c>
      <c r="AP80" s="105"/>
      <c r="AQ80" s="102">
        <f t="shared" si="64"/>
        <v>3.9473684210526314</v>
      </c>
      <c r="AR80" s="102">
        <f t="shared" si="53"/>
        <v>3.9408866995073892</v>
      </c>
      <c r="AS80" s="102">
        <f t="shared" si="54"/>
        <v>3.9548022598870061</v>
      </c>
      <c r="AT80" s="105"/>
      <c r="AU80" s="102">
        <f t="shared" si="65"/>
        <v>12.195121951219512</v>
      </c>
      <c r="AV80" s="102">
        <f t="shared" si="55"/>
        <v>15.306122448979592</v>
      </c>
      <c r="AW80" s="102">
        <f t="shared" si="56"/>
        <v>8.6705202312138727</v>
      </c>
      <c r="AX80" s="105"/>
      <c r="AY80" s="102">
        <f t="shared" si="66"/>
        <v>12.598425196850393</v>
      </c>
      <c r="AZ80" s="102">
        <f t="shared" si="57"/>
        <v>14.074074074074074</v>
      </c>
      <c r="BA80" s="102">
        <f t="shared" si="58"/>
        <v>10.92436974789916</v>
      </c>
      <c r="BB80" s="142"/>
      <c r="BC80" s="102">
        <f t="shared" si="67"/>
        <v>0</v>
      </c>
      <c r="BD80" s="102">
        <f t="shared" si="59"/>
        <v>0</v>
      </c>
      <c r="BE80" s="102">
        <f t="shared" si="60"/>
        <v>0</v>
      </c>
    </row>
    <row r="81" spans="1:60" ht="15" customHeight="1" x14ac:dyDescent="0.2">
      <c r="A81" s="107" t="s">
        <v>99</v>
      </c>
      <c r="B81" s="261">
        <v>859</v>
      </c>
      <c r="C81" s="261">
        <v>522</v>
      </c>
      <c r="D81" s="261">
        <v>337</v>
      </c>
      <c r="E81" s="261"/>
      <c r="F81" s="261">
        <v>320</v>
      </c>
      <c r="G81" s="261">
        <v>175</v>
      </c>
      <c r="H81" s="261">
        <v>145</v>
      </c>
      <c r="I81" s="261"/>
      <c r="J81" s="261">
        <v>269</v>
      </c>
      <c r="K81" s="261">
        <v>156</v>
      </c>
      <c r="L81" s="261">
        <v>113</v>
      </c>
      <c r="M81" s="261"/>
      <c r="N81" s="261">
        <v>98</v>
      </c>
      <c r="O81" s="261">
        <v>67</v>
      </c>
      <c r="P81" s="261">
        <v>31</v>
      </c>
      <c r="Q81" s="261"/>
      <c r="R81" s="261">
        <v>121</v>
      </c>
      <c r="S81" s="261">
        <v>86</v>
      </c>
      <c r="T81" s="261">
        <v>35</v>
      </c>
      <c r="U81" s="261"/>
      <c r="V81" s="261">
        <v>51</v>
      </c>
      <c r="W81" s="261">
        <v>38</v>
      </c>
      <c r="X81" s="261">
        <v>13</v>
      </c>
      <c r="Y81" s="261"/>
      <c r="Z81" s="261">
        <v>0</v>
      </c>
      <c r="AA81" s="261">
        <v>0</v>
      </c>
      <c r="AB81" s="261">
        <v>0</v>
      </c>
      <c r="AD81" s="107" t="s">
        <v>99</v>
      </c>
      <c r="AE81" s="102">
        <f t="shared" si="61"/>
        <v>17.682173734046934</v>
      </c>
      <c r="AF81" s="102">
        <f t="shared" si="68"/>
        <v>21.014492753623188</v>
      </c>
      <c r="AG81" s="102">
        <f t="shared" si="69"/>
        <v>14.195450716090985</v>
      </c>
      <c r="AH81" s="142"/>
      <c r="AI81" s="102">
        <f t="shared" si="62"/>
        <v>29.934518241347053</v>
      </c>
      <c r="AJ81" s="102">
        <f t="shared" si="49"/>
        <v>31.934306569343068</v>
      </c>
      <c r="AK81" s="102">
        <f t="shared" si="50"/>
        <v>27.831094049904031</v>
      </c>
      <c r="AL81" s="105"/>
      <c r="AM81" s="102">
        <f t="shared" si="63"/>
        <v>27.448979591836736</v>
      </c>
      <c r="AN81" s="102">
        <f t="shared" si="51"/>
        <v>31.967213114754102</v>
      </c>
      <c r="AO81" s="102">
        <f t="shared" si="52"/>
        <v>22.967479674796749</v>
      </c>
      <c r="AP81" s="105"/>
      <c r="AQ81" s="102">
        <f t="shared" si="64"/>
        <v>10.458911419423693</v>
      </c>
      <c r="AR81" s="102">
        <f t="shared" si="53"/>
        <v>13.786008230452676</v>
      </c>
      <c r="AS81" s="102">
        <f t="shared" si="54"/>
        <v>6.8736141906873618</v>
      </c>
      <c r="AT81" s="105"/>
      <c r="AU81" s="102">
        <f t="shared" si="65"/>
        <v>15.963060686015831</v>
      </c>
      <c r="AV81" s="102">
        <f t="shared" si="55"/>
        <v>21.882951653944023</v>
      </c>
      <c r="AW81" s="102">
        <f t="shared" si="56"/>
        <v>9.5890410958904102</v>
      </c>
      <c r="AX81" s="105"/>
      <c r="AY81" s="102">
        <f t="shared" si="66"/>
        <v>8.3881578947368425</v>
      </c>
      <c r="AZ81" s="102">
        <f t="shared" si="57"/>
        <v>12.709030100334449</v>
      </c>
      <c r="BA81" s="102">
        <f t="shared" si="58"/>
        <v>4.2071197411003238</v>
      </c>
      <c r="BB81" s="142"/>
      <c r="BC81" s="102">
        <f t="shared" si="67"/>
        <v>0</v>
      </c>
      <c r="BD81" s="102">
        <f t="shared" si="59"/>
        <v>0</v>
      </c>
      <c r="BE81" s="102">
        <f t="shared" si="60"/>
        <v>0</v>
      </c>
    </row>
    <row r="82" spans="1:60" ht="15" customHeight="1" x14ac:dyDescent="0.2">
      <c r="A82" s="107" t="s">
        <v>100</v>
      </c>
      <c r="B82" s="261">
        <v>404</v>
      </c>
      <c r="C82" s="261">
        <v>245</v>
      </c>
      <c r="D82" s="261">
        <v>159</v>
      </c>
      <c r="E82" s="261"/>
      <c r="F82" s="261">
        <v>104</v>
      </c>
      <c r="G82" s="261">
        <v>57</v>
      </c>
      <c r="H82" s="261">
        <v>47</v>
      </c>
      <c r="I82" s="261"/>
      <c r="J82" s="261">
        <v>120</v>
      </c>
      <c r="K82" s="261">
        <v>75</v>
      </c>
      <c r="L82" s="261">
        <v>45</v>
      </c>
      <c r="M82" s="261"/>
      <c r="N82" s="261">
        <v>70</v>
      </c>
      <c r="O82" s="261">
        <v>48</v>
      </c>
      <c r="P82" s="261">
        <v>22</v>
      </c>
      <c r="Q82" s="261"/>
      <c r="R82" s="261">
        <v>75</v>
      </c>
      <c r="S82" s="261">
        <v>40</v>
      </c>
      <c r="T82" s="261">
        <v>35</v>
      </c>
      <c r="U82" s="261"/>
      <c r="V82" s="261">
        <v>33</v>
      </c>
      <c r="W82" s="261">
        <v>23</v>
      </c>
      <c r="X82" s="261">
        <v>10</v>
      </c>
      <c r="Y82" s="261"/>
      <c r="Z82" s="261">
        <v>2</v>
      </c>
      <c r="AA82" s="261">
        <v>2</v>
      </c>
      <c r="AB82" s="261">
        <v>0</v>
      </c>
      <c r="AD82" s="107" t="s">
        <v>100</v>
      </c>
      <c r="AE82" s="102">
        <f t="shared" si="61"/>
        <v>10.019841269841271</v>
      </c>
      <c r="AF82" s="102">
        <f t="shared" si="68"/>
        <v>11.750599520383693</v>
      </c>
      <c r="AG82" s="102">
        <f t="shared" si="69"/>
        <v>8.1664098613251142</v>
      </c>
      <c r="AH82" s="142"/>
      <c r="AI82" s="102">
        <f t="shared" si="62"/>
        <v>10.317460317460316</v>
      </c>
      <c r="AJ82" s="102">
        <f t="shared" si="49"/>
        <v>10.795454545454545</v>
      </c>
      <c r="AK82" s="102">
        <f t="shared" si="50"/>
        <v>9.7916666666666661</v>
      </c>
      <c r="AL82" s="105"/>
      <c r="AM82" s="102">
        <f t="shared" si="63"/>
        <v>14.101057579318448</v>
      </c>
      <c r="AN82" s="102">
        <f t="shared" si="51"/>
        <v>17.045454545454543</v>
      </c>
      <c r="AO82" s="102">
        <f t="shared" si="52"/>
        <v>10.948905109489052</v>
      </c>
      <c r="AP82" s="105"/>
      <c r="AQ82" s="102">
        <f t="shared" si="64"/>
        <v>9.472259810554803</v>
      </c>
      <c r="AR82" s="102">
        <f t="shared" si="53"/>
        <v>12.972972972972974</v>
      </c>
      <c r="AS82" s="102">
        <f t="shared" si="54"/>
        <v>5.9620596205962055</v>
      </c>
      <c r="AT82" s="105"/>
      <c r="AU82" s="102">
        <f t="shared" si="65"/>
        <v>12.458471760797343</v>
      </c>
      <c r="AV82" s="102">
        <f t="shared" si="55"/>
        <v>12.461059190031152</v>
      </c>
      <c r="AW82" s="102">
        <f t="shared" si="56"/>
        <v>12.455516014234876</v>
      </c>
      <c r="AX82" s="105"/>
      <c r="AY82" s="102">
        <f t="shared" si="66"/>
        <v>7.5688073394495419</v>
      </c>
      <c r="AZ82" s="102">
        <f t="shared" si="57"/>
        <v>10.267857142857142</v>
      </c>
      <c r="BA82" s="102">
        <f t="shared" si="58"/>
        <v>4.716981132075472</v>
      </c>
      <c r="BB82" s="142"/>
      <c r="BC82" s="102">
        <f t="shared" si="67"/>
        <v>0.50505050505050508</v>
      </c>
      <c r="BD82" s="102">
        <f t="shared" si="59"/>
        <v>0.99009900990099009</v>
      </c>
      <c r="BE82" s="102">
        <f t="shared" si="60"/>
        <v>0</v>
      </c>
    </row>
    <row r="83" spans="1:60" ht="15" customHeight="1" x14ac:dyDescent="0.2">
      <c r="A83" s="107" t="s">
        <v>101</v>
      </c>
      <c r="B83" s="261">
        <v>240</v>
      </c>
      <c r="C83" s="261">
        <v>141</v>
      </c>
      <c r="D83" s="261">
        <v>99</v>
      </c>
      <c r="E83" s="261"/>
      <c r="F83" s="261">
        <v>73</v>
      </c>
      <c r="G83" s="261">
        <v>44</v>
      </c>
      <c r="H83" s="261">
        <v>29</v>
      </c>
      <c r="I83" s="261"/>
      <c r="J83" s="261">
        <v>40</v>
      </c>
      <c r="K83" s="261">
        <v>29</v>
      </c>
      <c r="L83" s="261">
        <v>11</v>
      </c>
      <c r="M83" s="261"/>
      <c r="N83" s="261">
        <v>72</v>
      </c>
      <c r="O83" s="261">
        <v>36</v>
      </c>
      <c r="P83" s="261">
        <v>36</v>
      </c>
      <c r="Q83" s="261"/>
      <c r="R83" s="261">
        <v>35</v>
      </c>
      <c r="S83" s="261">
        <v>18</v>
      </c>
      <c r="T83" s="261">
        <v>17</v>
      </c>
      <c r="U83" s="261"/>
      <c r="V83" s="261">
        <v>20</v>
      </c>
      <c r="W83" s="261">
        <v>14</v>
      </c>
      <c r="X83" s="261">
        <v>6</v>
      </c>
      <c r="Y83" s="261"/>
      <c r="Z83" s="261">
        <v>0</v>
      </c>
      <c r="AA83" s="261">
        <v>0</v>
      </c>
      <c r="AB83" s="261">
        <v>0</v>
      </c>
      <c r="AD83" s="107" t="s">
        <v>101</v>
      </c>
      <c r="AE83" s="102">
        <f t="shared" si="61"/>
        <v>18.113207547169811</v>
      </c>
      <c r="AF83" s="102">
        <f t="shared" si="68"/>
        <v>20.919881305637983</v>
      </c>
      <c r="AG83" s="102">
        <f t="shared" si="69"/>
        <v>15.207373271889402</v>
      </c>
      <c r="AH83" s="142"/>
      <c r="AI83" s="102">
        <f t="shared" si="62"/>
        <v>24.579124579124578</v>
      </c>
      <c r="AJ83" s="102">
        <f t="shared" si="49"/>
        <v>28.205128205128204</v>
      </c>
      <c r="AK83" s="102">
        <f t="shared" si="50"/>
        <v>20.567375886524822</v>
      </c>
      <c r="AL83" s="105"/>
      <c r="AM83" s="102">
        <f t="shared" si="63"/>
        <v>15.873015873015872</v>
      </c>
      <c r="AN83" s="102">
        <f t="shared" si="51"/>
        <v>24.166666666666668</v>
      </c>
      <c r="AO83" s="102">
        <f t="shared" si="52"/>
        <v>8.3333333333333321</v>
      </c>
      <c r="AP83" s="105"/>
      <c r="AQ83" s="102">
        <f t="shared" si="64"/>
        <v>28.685258964143429</v>
      </c>
      <c r="AR83" s="102">
        <f t="shared" si="53"/>
        <v>28.125</v>
      </c>
      <c r="AS83" s="102">
        <f t="shared" si="54"/>
        <v>29.268292682926827</v>
      </c>
      <c r="AT83" s="105"/>
      <c r="AU83" s="102">
        <f t="shared" si="65"/>
        <v>16.129032258064516</v>
      </c>
      <c r="AV83" s="102">
        <f t="shared" si="55"/>
        <v>16.363636363636363</v>
      </c>
      <c r="AW83" s="102">
        <f t="shared" si="56"/>
        <v>15.887850467289718</v>
      </c>
      <c r="AX83" s="105"/>
      <c r="AY83" s="102">
        <f t="shared" si="66"/>
        <v>10.989010989010989</v>
      </c>
      <c r="AZ83" s="102">
        <f t="shared" si="57"/>
        <v>14.285714285714285</v>
      </c>
      <c r="BA83" s="102">
        <f t="shared" si="58"/>
        <v>7.1428571428571423</v>
      </c>
      <c r="BB83" s="142"/>
      <c r="BC83" s="102">
        <f t="shared" si="67"/>
        <v>0</v>
      </c>
      <c r="BD83" s="102">
        <f t="shared" si="59"/>
        <v>0</v>
      </c>
      <c r="BE83" s="102">
        <f t="shared" si="60"/>
        <v>0</v>
      </c>
    </row>
    <row r="84" spans="1:60" ht="15" customHeight="1" x14ac:dyDescent="0.2">
      <c r="A84" s="107" t="s">
        <v>102</v>
      </c>
      <c r="B84" s="261">
        <v>291</v>
      </c>
      <c r="C84" s="261">
        <v>210</v>
      </c>
      <c r="D84" s="261">
        <v>81</v>
      </c>
      <c r="E84" s="261"/>
      <c r="F84" s="261">
        <v>109</v>
      </c>
      <c r="G84" s="261">
        <v>70</v>
      </c>
      <c r="H84" s="261">
        <v>39</v>
      </c>
      <c r="I84" s="261"/>
      <c r="J84" s="261">
        <v>48</v>
      </c>
      <c r="K84" s="261">
        <v>34</v>
      </c>
      <c r="L84" s="261">
        <v>14</v>
      </c>
      <c r="M84" s="261"/>
      <c r="N84" s="261">
        <v>76</v>
      </c>
      <c r="O84" s="261">
        <v>57</v>
      </c>
      <c r="P84" s="261">
        <v>19</v>
      </c>
      <c r="Q84" s="261"/>
      <c r="R84" s="261">
        <v>45</v>
      </c>
      <c r="S84" s="261">
        <v>36</v>
      </c>
      <c r="T84" s="261">
        <v>9</v>
      </c>
      <c r="U84" s="261"/>
      <c r="V84" s="261">
        <v>13</v>
      </c>
      <c r="W84" s="261">
        <v>13</v>
      </c>
      <c r="X84" s="261">
        <v>0</v>
      </c>
      <c r="Y84" s="261"/>
      <c r="Z84" s="261">
        <v>0</v>
      </c>
      <c r="AA84" s="261">
        <v>0</v>
      </c>
      <c r="AB84" s="261">
        <v>0</v>
      </c>
      <c r="AD84" s="107" t="s">
        <v>102</v>
      </c>
      <c r="AE84" s="102">
        <f t="shared" si="61"/>
        <v>19.609164420485175</v>
      </c>
      <c r="AF84" s="102">
        <f t="shared" si="68"/>
        <v>26.151930261519301</v>
      </c>
      <c r="AG84" s="102">
        <f t="shared" si="69"/>
        <v>11.894273127753303</v>
      </c>
      <c r="AH84" s="142"/>
      <c r="AI84" s="102">
        <f t="shared" si="62"/>
        <v>30.02754820936639</v>
      </c>
      <c r="AJ84" s="102">
        <f t="shared" si="49"/>
        <v>34.82587064676617</v>
      </c>
      <c r="AK84" s="102">
        <f t="shared" si="50"/>
        <v>24.074074074074073</v>
      </c>
      <c r="AL84" s="105"/>
      <c r="AM84" s="102">
        <f t="shared" si="63"/>
        <v>16.053511705685619</v>
      </c>
      <c r="AN84" s="102">
        <f t="shared" si="51"/>
        <v>21.518987341772153</v>
      </c>
      <c r="AO84" s="102">
        <f t="shared" si="52"/>
        <v>9.9290780141843982</v>
      </c>
      <c r="AP84" s="105"/>
      <c r="AQ84" s="102">
        <f t="shared" si="64"/>
        <v>26.206896551724139</v>
      </c>
      <c r="AR84" s="102">
        <f t="shared" si="53"/>
        <v>32.386363636363633</v>
      </c>
      <c r="AS84" s="102">
        <f t="shared" si="54"/>
        <v>16.666666666666664</v>
      </c>
      <c r="AT84" s="105"/>
      <c r="AU84" s="102">
        <f t="shared" si="65"/>
        <v>18.072289156626507</v>
      </c>
      <c r="AV84" s="102">
        <f t="shared" si="55"/>
        <v>26.865671641791046</v>
      </c>
      <c r="AW84" s="102">
        <f t="shared" si="56"/>
        <v>7.8260869565217401</v>
      </c>
      <c r="AX84" s="105"/>
      <c r="AY84" s="102">
        <f t="shared" si="66"/>
        <v>9.4202898550724647</v>
      </c>
      <c r="AZ84" s="102">
        <f t="shared" si="57"/>
        <v>20.967741935483872</v>
      </c>
      <c r="BA84" s="102">
        <f t="shared" si="58"/>
        <v>0</v>
      </c>
      <c r="BB84" s="142"/>
      <c r="BC84" s="102">
        <f t="shared" si="67"/>
        <v>0</v>
      </c>
      <c r="BD84" s="102">
        <f t="shared" si="59"/>
        <v>0</v>
      </c>
      <c r="BE84" s="102">
        <f t="shared" si="60"/>
        <v>0</v>
      </c>
    </row>
    <row r="85" spans="1:60" ht="15" customHeight="1" x14ac:dyDescent="0.2">
      <c r="A85" s="107" t="s">
        <v>103</v>
      </c>
      <c r="B85" s="261">
        <v>767</v>
      </c>
      <c r="C85" s="261">
        <v>436</v>
      </c>
      <c r="D85" s="261">
        <v>331</v>
      </c>
      <c r="E85" s="261"/>
      <c r="F85" s="261">
        <v>271</v>
      </c>
      <c r="G85" s="261">
        <v>150</v>
      </c>
      <c r="H85" s="261">
        <v>121</v>
      </c>
      <c r="I85" s="261"/>
      <c r="J85" s="261">
        <v>178</v>
      </c>
      <c r="K85" s="261">
        <v>87</v>
      </c>
      <c r="L85" s="261">
        <v>91</v>
      </c>
      <c r="M85" s="261"/>
      <c r="N85" s="261">
        <v>122</v>
      </c>
      <c r="O85" s="261">
        <v>74</v>
      </c>
      <c r="P85" s="261">
        <v>48</v>
      </c>
      <c r="Q85" s="261"/>
      <c r="R85" s="261">
        <v>125</v>
      </c>
      <c r="S85" s="261">
        <v>82</v>
      </c>
      <c r="T85" s="261">
        <v>43</v>
      </c>
      <c r="U85" s="261"/>
      <c r="V85" s="261">
        <v>70</v>
      </c>
      <c r="W85" s="261">
        <v>43</v>
      </c>
      <c r="X85" s="261">
        <v>27</v>
      </c>
      <c r="Y85" s="261"/>
      <c r="Z85" s="261">
        <v>1</v>
      </c>
      <c r="AA85" s="261">
        <v>0</v>
      </c>
      <c r="AB85" s="261">
        <v>1</v>
      </c>
      <c r="AD85" s="107" t="s">
        <v>103</v>
      </c>
      <c r="AE85" s="102">
        <f t="shared" si="61"/>
        <v>13.057541709227102</v>
      </c>
      <c r="AF85" s="102">
        <f t="shared" si="68"/>
        <v>15.244755244755245</v>
      </c>
      <c r="AG85" s="102">
        <f t="shared" si="69"/>
        <v>10.982083609820837</v>
      </c>
      <c r="AH85" s="142"/>
      <c r="AI85" s="102">
        <f t="shared" si="62"/>
        <v>19.752186588921283</v>
      </c>
      <c r="AJ85" s="102">
        <f t="shared" si="49"/>
        <v>21.246458923512748</v>
      </c>
      <c r="AK85" s="102">
        <f t="shared" si="50"/>
        <v>18.168168168168169</v>
      </c>
      <c r="AL85" s="105"/>
      <c r="AM85" s="102">
        <f t="shared" si="63"/>
        <v>15.532286212914483</v>
      </c>
      <c r="AN85" s="102">
        <f t="shared" si="51"/>
        <v>15.789473684210526</v>
      </c>
      <c r="AO85" s="102">
        <f t="shared" si="52"/>
        <v>15.294117647058824</v>
      </c>
      <c r="AP85" s="105"/>
      <c r="AQ85" s="102">
        <f t="shared" si="64"/>
        <v>11.412535079513564</v>
      </c>
      <c r="AR85" s="102">
        <f t="shared" si="53"/>
        <v>14.7117296222664</v>
      </c>
      <c r="AS85" s="102">
        <f t="shared" si="54"/>
        <v>8.4805653710247348</v>
      </c>
      <c r="AT85" s="105"/>
      <c r="AU85" s="102">
        <f t="shared" si="65"/>
        <v>11.904761904761903</v>
      </c>
      <c r="AV85" s="102">
        <f t="shared" si="55"/>
        <v>15.953307392996107</v>
      </c>
      <c r="AW85" s="102">
        <f t="shared" si="56"/>
        <v>8.0223880597014929</v>
      </c>
      <c r="AX85" s="105"/>
      <c r="AY85" s="102">
        <f t="shared" si="66"/>
        <v>11.705685618729097</v>
      </c>
      <c r="AZ85" s="102">
        <f t="shared" si="57"/>
        <v>14.726027397260275</v>
      </c>
      <c r="BA85" s="102">
        <f t="shared" si="58"/>
        <v>8.8235294117647065</v>
      </c>
      <c r="BB85" s="142"/>
      <c r="BC85" s="102">
        <f t="shared" si="67"/>
        <v>0.1564945226917058</v>
      </c>
      <c r="BD85" s="102">
        <f t="shared" si="59"/>
        <v>0</v>
      </c>
      <c r="BE85" s="102">
        <f t="shared" si="60"/>
        <v>0.28985507246376813</v>
      </c>
    </row>
    <row r="86" spans="1:60" ht="15" customHeight="1" x14ac:dyDescent="0.2">
      <c r="A86" s="107" t="s">
        <v>104</v>
      </c>
      <c r="B86" s="261">
        <v>1696</v>
      </c>
      <c r="C86" s="261">
        <v>1003</v>
      </c>
      <c r="D86" s="261">
        <v>693</v>
      </c>
      <c r="E86" s="261"/>
      <c r="F86" s="261">
        <v>579</v>
      </c>
      <c r="G86" s="261">
        <v>322</v>
      </c>
      <c r="H86" s="261">
        <v>257</v>
      </c>
      <c r="I86" s="261"/>
      <c r="J86" s="261">
        <v>416</v>
      </c>
      <c r="K86" s="261">
        <v>254</v>
      </c>
      <c r="L86" s="261">
        <v>162</v>
      </c>
      <c r="M86" s="261"/>
      <c r="N86" s="261">
        <v>364</v>
      </c>
      <c r="O86" s="261">
        <v>200</v>
      </c>
      <c r="P86" s="261">
        <v>164</v>
      </c>
      <c r="Q86" s="261"/>
      <c r="R86" s="261">
        <v>233</v>
      </c>
      <c r="S86" s="261">
        <v>146</v>
      </c>
      <c r="T86" s="261">
        <v>87</v>
      </c>
      <c r="U86" s="261"/>
      <c r="V86" s="261">
        <v>99</v>
      </c>
      <c r="W86" s="261">
        <v>77</v>
      </c>
      <c r="X86" s="261">
        <v>22</v>
      </c>
      <c r="Y86" s="261"/>
      <c r="Z86" s="261">
        <v>5</v>
      </c>
      <c r="AA86" s="261">
        <v>4</v>
      </c>
      <c r="AB86" s="261">
        <v>1</v>
      </c>
      <c r="AD86" s="107" t="s">
        <v>104</v>
      </c>
      <c r="AE86" s="102">
        <f t="shared" si="61"/>
        <v>38.748000913867948</v>
      </c>
      <c r="AF86" s="102">
        <f t="shared" si="68"/>
        <v>45.446307204349793</v>
      </c>
      <c r="AG86" s="102">
        <f t="shared" si="69"/>
        <v>31.93548387096774</v>
      </c>
      <c r="AH86" s="142"/>
      <c r="AI86" s="102">
        <f t="shared" si="62"/>
        <v>56.54296875</v>
      </c>
      <c r="AJ86" s="102">
        <f t="shared" si="49"/>
        <v>60.299625468164798</v>
      </c>
      <c r="AK86" s="102">
        <f t="shared" si="50"/>
        <v>52.448979591836732</v>
      </c>
      <c r="AL86" s="105"/>
      <c r="AM86" s="102">
        <f t="shared" si="63"/>
        <v>50.060168471720822</v>
      </c>
      <c r="AN86" s="102">
        <f t="shared" si="51"/>
        <v>59.069767441860463</v>
      </c>
      <c r="AO86" s="102">
        <f t="shared" si="52"/>
        <v>40.399002493765586</v>
      </c>
      <c r="AP86" s="105"/>
      <c r="AQ86" s="102">
        <f t="shared" si="64"/>
        <v>46.487867177522354</v>
      </c>
      <c r="AR86" s="102">
        <f t="shared" si="53"/>
        <v>55.248618784530393</v>
      </c>
      <c r="AS86" s="102">
        <f t="shared" si="54"/>
        <v>38.954869358669839</v>
      </c>
      <c r="AT86" s="105"/>
      <c r="AU86" s="102">
        <f t="shared" si="65"/>
        <v>30.779392338177015</v>
      </c>
      <c r="AV86" s="102">
        <f t="shared" si="55"/>
        <v>39.037433155080215</v>
      </c>
      <c r="AW86" s="102">
        <f t="shared" si="56"/>
        <v>22.715404699738905</v>
      </c>
      <c r="AX86" s="105"/>
      <c r="AY86" s="102">
        <f t="shared" si="66"/>
        <v>17.934782608695652</v>
      </c>
      <c r="AZ86" s="102">
        <f t="shared" si="57"/>
        <v>26.736111111111111</v>
      </c>
      <c r="BA86" s="102">
        <f t="shared" si="58"/>
        <v>8.3333333333333321</v>
      </c>
      <c r="BB86" s="142"/>
      <c r="BC86" s="102">
        <f t="shared" si="67"/>
        <v>1.1627906976744187</v>
      </c>
      <c r="BD86" s="102">
        <f t="shared" si="59"/>
        <v>1.8264840182648401</v>
      </c>
      <c r="BE86" s="102">
        <f t="shared" si="60"/>
        <v>0.47393364928909953</v>
      </c>
    </row>
    <row r="87" spans="1:60" ht="15" customHeight="1" thickBot="1" x14ac:dyDescent="0.25">
      <c r="A87" s="122" t="s">
        <v>105</v>
      </c>
      <c r="B87" s="261">
        <v>132</v>
      </c>
      <c r="C87" s="261">
        <v>90</v>
      </c>
      <c r="D87" s="261">
        <v>42</v>
      </c>
      <c r="E87" s="261"/>
      <c r="F87" s="261">
        <v>59</v>
      </c>
      <c r="G87" s="261">
        <v>39</v>
      </c>
      <c r="H87" s="261">
        <v>20</v>
      </c>
      <c r="I87" s="261"/>
      <c r="J87" s="261">
        <v>52</v>
      </c>
      <c r="K87" s="261">
        <v>33</v>
      </c>
      <c r="L87" s="261">
        <v>19</v>
      </c>
      <c r="M87" s="261"/>
      <c r="N87" s="261">
        <v>0</v>
      </c>
      <c r="O87" s="261">
        <v>0</v>
      </c>
      <c r="P87" s="261">
        <v>0</v>
      </c>
      <c r="Q87" s="261"/>
      <c r="R87" s="261">
        <v>9</v>
      </c>
      <c r="S87" s="261">
        <v>8</v>
      </c>
      <c r="T87" s="261">
        <v>1</v>
      </c>
      <c r="U87" s="261"/>
      <c r="V87" s="261">
        <v>12</v>
      </c>
      <c r="W87" s="261">
        <v>10</v>
      </c>
      <c r="X87" s="261">
        <v>2</v>
      </c>
      <c r="Y87" s="261"/>
      <c r="Z87" s="261">
        <v>0</v>
      </c>
      <c r="AA87" s="261">
        <v>0</v>
      </c>
      <c r="AB87" s="261">
        <v>0</v>
      </c>
      <c r="AD87" s="122" t="s">
        <v>105</v>
      </c>
      <c r="AE87" s="102">
        <f t="shared" si="61"/>
        <v>11.101766190075695</v>
      </c>
      <c r="AF87" s="102">
        <f t="shared" si="68"/>
        <v>14.827018121911037</v>
      </c>
      <c r="AG87" s="102">
        <f t="shared" si="69"/>
        <v>7.216494845360824</v>
      </c>
      <c r="AH87" s="155"/>
      <c r="AI87" s="102">
        <f t="shared" si="62"/>
        <v>19.865319865319865</v>
      </c>
      <c r="AJ87" s="102">
        <f t="shared" si="49"/>
        <v>25.161290322580644</v>
      </c>
      <c r="AK87" s="102">
        <f t="shared" si="50"/>
        <v>14.084507042253522</v>
      </c>
      <c r="AL87" s="100"/>
      <c r="AM87" s="102">
        <f t="shared" si="63"/>
        <v>21.487603305785125</v>
      </c>
      <c r="AN87" s="102">
        <f t="shared" si="51"/>
        <v>26.190476190476193</v>
      </c>
      <c r="AO87" s="102">
        <f t="shared" si="52"/>
        <v>16.379310344827587</v>
      </c>
      <c r="AP87" s="100"/>
      <c r="AQ87" s="102">
        <f t="shared" si="64"/>
        <v>0</v>
      </c>
      <c r="AR87" s="102">
        <f t="shared" si="53"/>
        <v>0</v>
      </c>
      <c r="AS87" s="102">
        <f t="shared" si="54"/>
        <v>0</v>
      </c>
      <c r="AT87" s="100"/>
      <c r="AU87" s="102">
        <f t="shared" si="65"/>
        <v>5.1136363636363642</v>
      </c>
      <c r="AV87" s="102">
        <f t="shared" si="55"/>
        <v>8.791208791208792</v>
      </c>
      <c r="AW87" s="102">
        <f t="shared" si="56"/>
        <v>1.1764705882352942</v>
      </c>
      <c r="AX87" s="100"/>
      <c r="AY87" s="102">
        <f t="shared" si="66"/>
        <v>8.1081081081081088</v>
      </c>
      <c r="AZ87" s="102">
        <f t="shared" si="57"/>
        <v>12.987012987012985</v>
      </c>
      <c r="BA87" s="102">
        <f t="shared" si="58"/>
        <v>2.8169014084507045</v>
      </c>
      <c r="BB87" s="155"/>
      <c r="BC87" s="102">
        <f t="shared" si="67"/>
        <v>0</v>
      </c>
      <c r="BD87" s="102">
        <f t="shared" si="59"/>
        <v>0</v>
      </c>
      <c r="BE87" s="102">
        <f t="shared" si="60"/>
        <v>0</v>
      </c>
    </row>
    <row r="88" spans="1:60" ht="15" customHeight="1" x14ac:dyDescent="0.2">
      <c r="A88" s="388" t="s">
        <v>238</v>
      </c>
      <c r="B88" s="388"/>
      <c r="C88" s="388"/>
      <c r="D88" s="388"/>
      <c r="E88" s="388"/>
      <c r="F88" s="388"/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D88" s="388" t="s">
        <v>238</v>
      </c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  <c r="AS88" s="388"/>
      <c r="AT88" s="388"/>
      <c r="AU88" s="388"/>
      <c r="AV88" s="388"/>
      <c r="AW88" s="388"/>
      <c r="AX88" s="388"/>
      <c r="AY88" s="388"/>
      <c r="AZ88" s="388"/>
      <c r="BA88" s="388"/>
      <c r="BB88" s="388"/>
      <c r="BC88" s="388"/>
      <c r="BD88" s="388"/>
      <c r="BE88" s="388"/>
    </row>
    <row r="89" spans="1:60" ht="15" customHeight="1" x14ac:dyDescent="0.2">
      <c r="A89" s="389" t="s">
        <v>224</v>
      </c>
      <c r="B89" s="389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D89" s="389" t="s">
        <v>224</v>
      </c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</row>
    <row r="91" spans="1:60" ht="15" customHeight="1" x14ac:dyDescent="0.2">
      <c r="Z91" s="29"/>
      <c r="AA91" s="372" t="s">
        <v>317</v>
      </c>
      <c r="AB91" s="372"/>
    </row>
    <row r="92" spans="1:60" ht="15" customHeight="1" x14ac:dyDescent="0.2">
      <c r="Z92" s="30"/>
      <c r="AA92" s="372"/>
      <c r="AB92" s="372"/>
      <c r="BF92" s="29"/>
      <c r="BG92" s="372" t="s">
        <v>317</v>
      </c>
      <c r="BH92" s="372"/>
    </row>
    <row r="93" spans="1:60" ht="15" customHeight="1" x14ac:dyDescent="0.2">
      <c r="BF93" s="30"/>
      <c r="BG93" s="372"/>
      <c r="BH93" s="372"/>
    </row>
  </sheetData>
  <sortState ref="B61:AC87">
    <sortCondition ref="AC61:AC87"/>
  </sortState>
  <mergeCells count="72">
    <mergeCell ref="A88:AB88"/>
    <mergeCell ref="AD88:BE88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A53:AB53"/>
    <mergeCell ref="AD53:BE53"/>
    <mergeCell ref="A54:AB54"/>
    <mergeCell ref="AD54:BE54"/>
    <mergeCell ref="BC56:BE56"/>
    <mergeCell ref="V56:X56"/>
    <mergeCell ref="Z56:AB56"/>
    <mergeCell ref="AD56:AD57"/>
    <mergeCell ref="AE56:AG56"/>
    <mergeCell ref="A56:A57"/>
    <mergeCell ref="B56:D56"/>
    <mergeCell ref="F56:H56"/>
    <mergeCell ref="J56:L56"/>
    <mergeCell ref="N56:P56"/>
    <mergeCell ref="A50:AB50"/>
    <mergeCell ref="AD50:BE50"/>
    <mergeCell ref="A51:AB51"/>
    <mergeCell ref="AD51:BE51"/>
    <mergeCell ref="A52:AB52"/>
    <mergeCell ref="AD52:BE52"/>
    <mergeCell ref="AU10:AW10"/>
    <mergeCell ref="AY10:BA10"/>
    <mergeCell ref="R10:T10"/>
    <mergeCell ref="V10:X10"/>
    <mergeCell ref="Z10:AB10"/>
    <mergeCell ref="A10:A11"/>
    <mergeCell ref="B10:D10"/>
    <mergeCell ref="F10:H10"/>
    <mergeCell ref="J10:L10"/>
    <mergeCell ref="N10:P10"/>
    <mergeCell ref="AA46:AB47"/>
    <mergeCell ref="AA91:AB92"/>
    <mergeCell ref="A3:AB3"/>
    <mergeCell ref="A6:AB6"/>
    <mergeCell ref="AD3:BE3"/>
    <mergeCell ref="A4:AB4"/>
    <mergeCell ref="AD4:BE4"/>
    <mergeCell ref="A5:AB5"/>
    <mergeCell ref="AD5:BE5"/>
    <mergeCell ref="AD6:BE6"/>
    <mergeCell ref="A7:AB7"/>
    <mergeCell ref="AD7:BE7"/>
    <mergeCell ref="A8:AB8"/>
    <mergeCell ref="AD8:BE8"/>
    <mergeCell ref="A49:AB49"/>
    <mergeCell ref="AD49:BE49"/>
    <mergeCell ref="BG92:BH93"/>
    <mergeCell ref="BG46:BH47"/>
    <mergeCell ref="BG1:BH2"/>
    <mergeCell ref="A43:AB43"/>
    <mergeCell ref="AD43:BE43"/>
    <mergeCell ref="BC10:BE10"/>
    <mergeCell ref="A42:AB42"/>
    <mergeCell ref="AD42:BE42"/>
    <mergeCell ref="A45:AB45"/>
    <mergeCell ref="AD45:BE45"/>
    <mergeCell ref="AI10:AK10"/>
    <mergeCell ref="AM10:AO10"/>
    <mergeCell ref="AQ10:AS10"/>
    <mergeCell ref="AD10:AD11"/>
    <mergeCell ref="AE10:AG10"/>
    <mergeCell ref="AA1:AB2"/>
  </mergeCells>
  <hyperlinks>
    <hyperlink ref="AD1" r:id="rId1" location="INDICE!A1" display="INDICE"/>
    <hyperlink ref="AA1" r:id="rId2" location="INDICE!A1"/>
    <hyperlink ref="AA1:AB2" location="INDICE!A1" display="INDICE"/>
    <hyperlink ref="AA46" r:id="rId3" location="INDICE!A1"/>
    <hyperlink ref="AA46:AB47" location="INDICE!A1" display="INDICE"/>
    <hyperlink ref="AA91" r:id="rId4" location="INDICE!A1"/>
    <hyperlink ref="AA91:AB92" location="INDICE!A1" display="INDICE"/>
    <hyperlink ref="BG92" r:id="rId5" location="INDICE!A1"/>
    <hyperlink ref="BG92:BH93" location="INDICE!A1" display="INDICE"/>
    <hyperlink ref="BG46" r:id="rId6" location="INDICE!A1"/>
    <hyperlink ref="BG46:BH47" location="INDICE!A1" display="INDICE"/>
    <hyperlink ref="BG1" r:id="rId7" location="INDICE!A1"/>
    <hyperlink ref="BG1:BH2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8"/>
  <headerFooter alignWithMargins="0"/>
  <rowBreaks count="3" manualBreakCount="3">
    <brk id="44" max="16383" man="1"/>
    <brk id="48" max="16383" man="1"/>
    <brk id="90" max="5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6.28515625" style="107" customWidth="1"/>
    <col min="2" max="4" width="6.42578125" style="107" customWidth="1"/>
    <col min="5" max="5" width="1.7109375" style="107" customWidth="1"/>
    <col min="6" max="8" width="5.42578125" style="107" customWidth="1"/>
    <col min="9" max="9" width="1.7109375" style="107" customWidth="1"/>
    <col min="10" max="12" width="5.42578125" style="107" customWidth="1"/>
    <col min="13" max="13" width="1.7109375" style="107" customWidth="1"/>
    <col min="14" max="16" width="5.42578125" style="107" customWidth="1"/>
    <col min="17" max="17" width="1.7109375" style="107" customWidth="1"/>
    <col min="18" max="20" width="5.42578125" style="107" customWidth="1"/>
    <col min="21" max="21" width="1.7109375" style="107" customWidth="1"/>
    <col min="22" max="24" width="5.42578125" style="107" customWidth="1"/>
    <col min="25" max="25" width="1.7109375" style="107" customWidth="1"/>
    <col min="26" max="28" width="6.710937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90" t="s">
        <v>282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145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70"/>
      <c r="AF3" s="170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32400</v>
      </c>
      <c r="C10" s="151">
        <f t="shared" si="0"/>
        <v>15531</v>
      </c>
      <c r="D10" s="151">
        <f t="shared" si="0"/>
        <v>16869</v>
      </c>
      <c r="E10" s="151"/>
      <c r="F10" s="151">
        <f t="shared" ref="F10:H12" si="1">+F16+F22</f>
        <v>4743</v>
      </c>
      <c r="G10" s="151">
        <f t="shared" si="1"/>
        <v>2455</v>
      </c>
      <c r="H10" s="151">
        <f t="shared" si="1"/>
        <v>2288</v>
      </c>
      <c r="I10" s="151"/>
      <c r="J10" s="151">
        <f t="shared" ref="J10:L12" si="2">+J16+J22</f>
        <v>5690</v>
      </c>
      <c r="K10" s="151">
        <f t="shared" si="2"/>
        <v>2917</v>
      </c>
      <c r="L10" s="151">
        <f t="shared" si="2"/>
        <v>2773</v>
      </c>
      <c r="M10" s="151"/>
      <c r="N10" s="151">
        <f t="shared" ref="N10:P12" si="3">+N16+N22</f>
        <v>6344</v>
      </c>
      <c r="O10" s="151">
        <f t="shared" si="3"/>
        <v>3041</v>
      </c>
      <c r="P10" s="151">
        <f t="shared" si="3"/>
        <v>3303</v>
      </c>
      <c r="Q10" s="151"/>
      <c r="R10" s="151">
        <f t="shared" ref="R10:T12" si="4">+R16+R22</f>
        <v>8611</v>
      </c>
      <c r="S10" s="151">
        <f t="shared" si="4"/>
        <v>4010</v>
      </c>
      <c r="T10" s="151">
        <f t="shared" si="4"/>
        <v>4601</v>
      </c>
      <c r="U10" s="151"/>
      <c r="V10" s="151">
        <f t="shared" ref="V10:X12" si="5">+V16+V22</f>
        <v>7012</v>
      </c>
      <c r="W10" s="151">
        <f t="shared" si="5"/>
        <v>3108</v>
      </c>
      <c r="X10" s="151">
        <f t="shared" si="5"/>
        <v>3904</v>
      </c>
      <c r="Y10" s="151"/>
      <c r="Z10" s="151">
        <f t="shared" ref="Z10:AB12" si="6">+Z16+Z22</f>
        <v>0</v>
      </c>
      <c r="AA10" s="151">
        <f t="shared" si="6"/>
        <v>0</v>
      </c>
      <c r="AB10" s="151">
        <f t="shared" si="6"/>
        <v>0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32323</v>
      </c>
      <c r="C11" s="114">
        <f t="shared" si="0"/>
        <v>15478</v>
      </c>
      <c r="D11" s="114">
        <f t="shared" si="0"/>
        <v>16845</v>
      </c>
      <c r="E11" s="114"/>
      <c r="F11" s="114">
        <f t="shared" si="1"/>
        <v>4730</v>
      </c>
      <c r="G11" s="114">
        <f t="shared" si="1"/>
        <v>2445</v>
      </c>
      <c r="H11" s="114">
        <f t="shared" si="1"/>
        <v>2285</v>
      </c>
      <c r="I11" s="114"/>
      <c r="J11" s="114">
        <f t="shared" si="2"/>
        <v>5675</v>
      </c>
      <c r="K11" s="114">
        <f t="shared" si="2"/>
        <v>2905</v>
      </c>
      <c r="L11" s="114">
        <f t="shared" si="2"/>
        <v>2770</v>
      </c>
      <c r="M11" s="114"/>
      <c r="N11" s="114">
        <f t="shared" si="3"/>
        <v>6329</v>
      </c>
      <c r="O11" s="114">
        <f t="shared" si="3"/>
        <v>3032</v>
      </c>
      <c r="P11" s="114">
        <f t="shared" si="3"/>
        <v>3297</v>
      </c>
      <c r="Q11" s="114"/>
      <c r="R11" s="114">
        <f t="shared" si="4"/>
        <v>8592</v>
      </c>
      <c r="S11" s="114">
        <f t="shared" si="4"/>
        <v>3998</v>
      </c>
      <c r="T11" s="114">
        <f t="shared" si="4"/>
        <v>4594</v>
      </c>
      <c r="U11" s="114"/>
      <c r="V11" s="114">
        <f t="shared" si="5"/>
        <v>6997</v>
      </c>
      <c r="W11" s="114">
        <f t="shared" si="5"/>
        <v>3098</v>
      </c>
      <c r="X11" s="114">
        <f t="shared" si="5"/>
        <v>3899</v>
      </c>
      <c r="Y11" s="114"/>
      <c r="Z11" s="114">
        <f t="shared" si="6"/>
        <v>0</v>
      </c>
      <c r="AA11" s="114">
        <f t="shared" si="6"/>
        <v>0</v>
      </c>
      <c r="AB11" s="114">
        <f t="shared" si="6"/>
        <v>0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77</v>
      </c>
      <c r="C12" s="114">
        <f>+C18+C24</f>
        <v>53</v>
      </c>
      <c r="D12" s="114">
        <f>+D18+D24</f>
        <v>24</v>
      </c>
      <c r="E12" s="114"/>
      <c r="F12" s="114">
        <f t="shared" si="1"/>
        <v>13</v>
      </c>
      <c r="G12" s="114">
        <f t="shared" si="1"/>
        <v>10</v>
      </c>
      <c r="H12" s="114">
        <f t="shared" si="1"/>
        <v>3</v>
      </c>
      <c r="I12" s="114"/>
      <c r="J12" s="114">
        <f t="shared" si="2"/>
        <v>15</v>
      </c>
      <c r="K12" s="114">
        <f t="shared" si="2"/>
        <v>12</v>
      </c>
      <c r="L12" s="114">
        <f t="shared" si="2"/>
        <v>3</v>
      </c>
      <c r="M12" s="114"/>
      <c r="N12" s="114">
        <f t="shared" si="3"/>
        <v>15</v>
      </c>
      <c r="O12" s="114">
        <f t="shared" si="3"/>
        <v>9</v>
      </c>
      <c r="P12" s="114">
        <f t="shared" si="3"/>
        <v>6</v>
      </c>
      <c r="Q12" s="114"/>
      <c r="R12" s="114">
        <f t="shared" si="4"/>
        <v>19</v>
      </c>
      <c r="S12" s="114">
        <f t="shared" si="4"/>
        <v>12</v>
      </c>
      <c r="T12" s="114">
        <f t="shared" si="4"/>
        <v>7</v>
      </c>
      <c r="U12" s="114"/>
      <c r="V12" s="114">
        <f t="shared" si="5"/>
        <v>15</v>
      </c>
      <c r="W12" s="114">
        <f t="shared" si="5"/>
        <v>10</v>
      </c>
      <c r="X12" s="114">
        <f t="shared" si="5"/>
        <v>5</v>
      </c>
      <c r="Y12" s="114"/>
      <c r="Z12" s="114">
        <f t="shared" si="6"/>
        <v>0</v>
      </c>
      <c r="AA12" s="114">
        <f t="shared" si="6"/>
        <v>0</v>
      </c>
      <c r="AB12" s="114">
        <f t="shared" si="6"/>
        <v>0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0</v>
      </c>
      <c r="C13" s="114">
        <f>+C19</f>
        <v>0</v>
      </c>
      <c r="D13" s="114">
        <f>+D19</f>
        <v>0</v>
      </c>
      <c r="E13" s="114"/>
      <c r="F13" s="114">
        <f>+F19</f>
        <v>0</v>
      </c>
      <c r="G13" s="114">
        <f>+G19</f>
        <v>0</v>
      </c>
      <c r="H13" s="114">
        <f>+H19</f>
        <v>0</v>
      </c>
      <c r="I13" s="114"/>
      <c r="J13" s="114">
        <f>+J19</f>
        <v>0</v>
      </c>
      <c r="K13" s="114">
        <f>+K19</f>
        <v>0</v>
      </c>
      <c r="L13" s="114">
        <f>+L19</f>
        <v>0</v>
      </c>
      <c r="M13" s="114"/>
      <c r="N13" s="114">
        <f>+N19</f>
        <v>0</v>
      </c>
      <c r="O13" s="114">
        <f>+O19</f>
        <v>0</v>
      </c>
      <c r="P13" s="114">
        <f>+P19</f>
        <v>0</v>
      </c>
      <c r="Q13" s="114"/>
      <c r="R13" s="114">
        <f>+R19</f>
        <v>0</v>
      </c>
      <c r="S13" s="114">
        <f>+S19</f>
        <v>0</v>
      </c>
      <c r="T13" s="114">
        <f>+T19</f>
        <v>0</v>
      </c>
      <c r="U13" s="114"/>
      <c r="V13" s="114">
        <f>+V19</f>
        <v>0</v>
      </c>
      <c r="W13" s="114">
        <f>+W19</f>
        <v>0</v>
      </c>
      <c r="X13" s="114">
        <f>+X19</f>
        <v>0</v>
      </c>
      <c r="Y13" s="114"/>
      <c r="Z13" s="114">
        <f>+Z19</f>
        <v>0</v>
      </c>
      <c r="AA13" s="114">
        <f>+AA19</f>
        <v>0</v>
      </c>
      <c r="AB13" s="114">
        <f>+AB19</f>
        <v>0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0">
        <v>27618</v>
      </c>
      <c r="C16" s="260">
        <v>13111</v>
      </c>
      <c r="D16" s="260">
        <v>14507</v>
      </c>
      <c r="E16" s="260"/>
      <c r="F16" s="260">
        <v>4117</v>
      </c>
      <c r="G16" s="260">
        <v>2113</v>
      </c>
      <c r="H16" s="260">
        <v>2004</v>
      </c>
      <c r="I16" s="260"/>
      <c r="J16" s="260">
        <v>4873</v>
      </c>
      <c r="K16" s="260">
        <v>2460</v>
      </c>
      <c r="L16" s="260">
        <v>2413</v>
      </c>
      <c r="M16" s="260"/>
      <c r="N16" s="260">
        <v>5439</v>
      </c>
      <c r="O16" s="260">
        <v>2585</v>
      </c>
      <c r="P16" s="260">
        <v>2854</v>
      </c>
      <c r="Q16" s="260"/>
      <c r="R16" s="260">
        <v>7287</v>
      </c>
      <c r="S16" s="260">
        <v>3326</v>
      </c>
      <c r="T16" s="260">
        <v>3961</v>
      </c>
      <c r="U16" s="260"/>
      <c r="V16" s="260">
        <v>5902</v>
      </c>
      <c r="W16" s="260">
        <v>2627</v>
      </c>
      <c r="X16" s="260">
        <v>3275</v>
      </c>
      <c r="Y16" s="172"/>
      <c r="Z16" s="151">
        <v>0</v>
      </c>
      <c r="AA16" s="151">
        <v>0</v>
      </c>
      <c r="AB16" s="151">
        <v>0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1">
        <v>27541</v>
      </c>
      <c r="C17" s="261">
        <v>13058</v>
      </c>
      <c r="D17" s="261">
        <v>14483</v>
      </c>
      <c r="E17" s="261"/>
      <c r="F17" s="261">
        <v>4104</v>
      </c>
      <c r="G17" s="261">
        <v>2103</v>
      </c>
      <c r="H17" s="261">
        <v>2001</v>
      </c>
      <c r="I17" s="261"/>
      <c r="J17" s="261">
        <v>4858</v>
      </c>
      <c r="K17" s="261">
        <v>2448</v>
      </c>
      <c r="L17" s="261">
        <v>2410</v>
      </c>
      <c r="M17" s="261"/>
      <c r="N17" s="261">
        <v>5424</v>
      </c>
      <c r="O17" s="261">
        <v>2576</v>
      </c>
      <c r="P17" s="261">
        <v>2848</v>
      </c>
      <c r="Q17" s="261"/>
      <c r="R17" s="261">
        <v>7268</v>
      </c>
      <c r="S17" s="261">
        <v>3314</v>
      </c>
      <c r="T17" s="261">
        <v>3954</v>
      </c>
      <c r="U17" s="261"/>
      <c r="V17" s="261">
        <v>5887</v>
      </c>
      <c r="W17" s="261">
        <v>2617</v>
      </c>
      <c r="X17" s="261">
        <v>3270</v>
      </c>
      <c r="Y17" s="118"/>
      <c r="Z17" s="118">
        <v>0</v>
      </c>
      <c r="AA17" s="118">
        <v>0</v>
      </c>
      <c r="AB17" s="118">
        <v>0</v>
      </c>
    </row>
    <row r="18" spans="1:33" ht="15" customHeight="1" x14ac:dyDescent="0.2">
      <c r="A18" s="115" t="s">
        <v>74</v>
      </c>
      <c r="B18" s="261">
        <v>77</v>
      </c>
      <c r="C18" s="261">
        <v>53</v>
      </c>
      <c r="D18" s="261">
        <v>24</v>
      </c>
      <c r="E18" s="261"/>
      <c r="F18" s="261">
        <v>13</v>
      </c>
      <c r="G18" s="261">
        <v>10</v>
      </c>
      <c r="H18" s="261">
        <v>3</v>
      </c>
      <c r="I18" s="261"/>
      <c r="J18" s="261">
        <v>15</v>
      </c>
      <c r="K18" s="261">
        <v>12</v>
      </c>
      <c r="L18" s="261">
        <v>3</v>
      </c>
      <c r="M18" s="261"/>
      <c r="N18" s="261">
        <v>15</v>
      </c>
      <c r="O18" s="261">
        <v>9</v>
      </c>
      <c r="P18" s="261">
        <v>6</v>
      </c>
      <c r="Q18" s="261"/>
      <c r="R18" s="261">
        <v>19</v>
      </c>
      <c r="S18" s="261">
        <v>12</v>
      </c>
      <c r="T18" s="261">
        <v>7</v>
      </c>
      <c r="U18" s="261"/>
      <c r="V18" s="261">
        <v>15</v>
      </c>
      <c r="W18" s="261">
        <v>10</v>
      </c>
      <c r="X18" s="261">
        <v>5</v>
      </c>
      <c r="Y18" s="118"/>
      <c r="Z18" s="118">
        <v>0</v>
      </c>
      <c r="AA18" s="118">
        <v>0</v>
      </c>
      <c r="AB18" s="118">
        <v>0</v>
      </c>
    </row>
    <row r="19" spans="1:33" ht="15" customHeight="1" x14ac:dyDescent="0.2">
      <c r="A19" s="115" t="s">
        <v>245</v>
      </c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118"/>
      <c r="Z19" s="118"/>
      <c r="AA19" s="118"/>
      <c r="AB19" s="118"/>
    </row>
    <row r="20" spans="1:33" ht="15" customHeight="1" x14ac:dyDescent="0.2">
      <c r="A20" s="115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118"/>
      <c r="Z20" s="118"/>
      <c r="AA20" s="118"/>
      <c r="AB20" s="118"/>
    </row>
    <row r="21" spans="1:33" ht="15" customHeight="1" x14ac:dyDescent="0.2">
      <c r="A21" s="124" t="s">
        <v>420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118"/>
      <c r="Z21" s="118"/>
      <c r="AA21" s="118"/>
      <c r="AB21" s="118"/>
    </row>
    <row r="22" spans="1:33" s="162" customFormat="1" ht="15" customHeight="1" x14ac:dyDescent="0.2">
      <c r="A22" s="136" t="s">
        <v>19</v>
      </c>
      <c r="B22" s="260">
        <v>4782</v>
      </c>
      <c r="C22" s="260">
        <v>2420</v>
      </c>
      <c r="D22" s="260">
        <v>2362</v>
      </c>
      <c r="E22" s="260"/>
      <c r="F22" s="260">
        <v>626</v>
      </c>
      <c r="G22" s="260">
        <v>342</v>
      </c>
      <c r="H22" s="260">
        <v>284</v>
      </c>
      <c r="I22" s="260"/>
      <c r="J22" s="260">
        <v>817</v>
      </c>
      <c r="K22" s="260">
        <v>457</v>
      </c>
      <c r="L22" s="260">
        <v>360</v>
      </c>
      <c r="M22" s="260"/>
      <c r="N22" s="260">
        <v>905</v>
      </c>
      <c r="O22" s="260">
        <v>456</v>
      </c>
      <c r="P22" s="260">
        <v>449</v>
      </c>
      <c r="Q22" s="260"/>
      <c r="R22" s="260">
        <v>1324</v>
      </c>
      <c r="S22" s="260">
        <v>684</v>
      </c>
      <c r="T22" s="260">
        <v>640</v>
      </c>
      <c r="U22" s="260"/>
      <c r="V22" s="260">
        <v>1110</v>
      </c>
      <c r="W22" s="260">
        <v>481</v>
      </c>
      <c r="X22" s="260">
        <v>629</v>
      </c>
      <c r="Y22" s="172"/>
      <c r="Z22" s="151">
        <v>0</v>
      </c>
      <c r="AA22" s="151">
        <v>0</v>
      </c>
      <c r="AB22" s="151">
        <v>0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1">
        <v>4782</v>
      </c>
      <c r="C23" s="261">
        <v>2420</v>
      </c>
      <c r="D23" s="261">
        <v>2362</v>
      </c>
      <c r="E23" s="261"/>
      <c r="F23" s="261">
        <v>626</v>
      </c>
      <c r="G23" s="261">
        <v>342</v>
      </c>
      <c r="H23" s="261">
        <v>284</v>
      </c>
      <c r="I23" s="261"/>
      <c r="J23" s="261">
        <v>817</v>
      </c>
      <c r="K23" s="261">
        <v>457</v>
      </c>
      <c r="L23" s="261">
        <v>360</v>
      </c>
      <c r="M23" s="261"/>
      <c r="N23" s="261">
        <v>905</v>
      </c>
      <c r="O23" s="261">
        <v>456</v>
      </c>
      <c r="P23" s="261">
        <v>449</v>
      </c>
      <c r="Q23" s="261"/>
      <c r="R23" s="261">
        <v>1324</v>
      </c>
      <c r="S23" s="261">
        <v>684</v>
      </c>
      <c r="T23" s="261">
        <v>640</v>
      </c>
      <c r="U23" s="261"/>
      <c r="V23" s="261">
        <v>1110</v>
      </c>
      <c r="W23" s="261">
        <v>481</v>
      </c>
      <c r="X23" s="261">
        <v>629</v>
      </c>
      <c r="Y23" s="118"/>
      <c r="Z23" s="118">
        <v>0</v>
      </c>
      <c r="AA23" s="118">
        <v>0</v>
      </c>
      <c r="AB23" s="118">
        <v>0</v>
      </c>
    </row>
    <row r="24" spans="1:33" ht="15" customHeight="1" x14ac:dyDescent="0.2">
      <c r="A24" s="115" t="s">
        <v>74</v>
      </c>
      <c r="B24" s="118">
        <v>0</v>
      </c>
      <c r="C24" s="118">
        <v>0</v>
      </c>
      <c r="D24" s="118">
        <v>0</v>
      </c>
      <c r="E24" s="118"/>
      <c r="F24" s="118">
        <v>0</v>
      </c>
      <c r="G24" s="118">
        <v>0</v>
      </c>
      <c r="H24" s="118">
        <v>0</v>
      </c>
      <c r="I24" s="118"/>
      <c r="J24" s="118">
        <v>0</v>
      </c>
      <c r="K24" s="118">
        <v>0</v>
      </c>
      <c r="L24" s="118">
        <v>0</v>
      </c>
      <c r="M24" s="118"/>
      <c r="N24" s="118">
        <v>0</v>
      </c>
      <c r="O24" s="118">
        <v>0</v>
      </c>
      <c r="P24" s="118">
        <v>0</v>
      </c>
      <c r="Q24" s="118"/>
      <c r="R24" s="118">
        <v>0</v>
      </c>
      <c r="S24" s="118">
        <v>0</v>
      </c>
      <c r="T24" s="118">
        <v>0</v>
      </c>
      <c r="U24" s="118"/>
      <c r="V24" s="118">
        <v>0</v>
      </c>
      <c r="W24" s="118">
        <v>0</v>
      </c>
      <c r="X24" s="118">
        <v>0</v>
      </c>
      <c r="Y24" s="118"/>
      <c r="Z24" s="118">
        <v>0</v>
      </c>
      <c r="AA24" s="118">
        <v>0</v>
      </c>
      <c r="AB24" s="118">
        <v>0</v>
      </c>
    </row>
    <row r="25" spans="1:33" ht="15" customHeight="1" thickBot="1" x14ac:dyDescent="0.25">
      <c r="A25" s="119" t="s">
        <v>245</v>
      </c>
      <c r="B25" s="120">
        <v>0</v>
      </c>
      <c r="C25" s="120">
        <v>0</v>
      </c>
      <c r="D25" s="120">
        <v>0</v>
      </c>
      <c r="E25" s="120"/>
      <c r="F25" s="120">
        <v>0</v>
      </c>
      <c r="G25" s="120">
        <v>0</v>
      </c>
      <c r="H25" s="120">
        <v>0</v>
      </c>
      <c r="I25" s="120"/>
      <c r="J25" s="120">
        <v>0</v>
      </c>
      <c r="K25" s="120">
        <v>0</v>
      </c>
      <c r="L25" s="120">
        <v>0</v>
      </c>
      <c r="M25" s="120"/>
      <c r="N25" s="120">
        <v>0</v>
      </c>
      <c r="O25" s="120">
        <v>0</v>
      </c>
      <c r="P25" s="120">
        <v>0</v>
      </c>
      <c r="Q25" s="120"/>
      <c r="R25" s="120">
        <v>0</v>
      </c>
      <c r="S25" s="120">
        <v>0</v>
      </c>
      <c r="T25" s="120">
        <v>0</v>
      </c>
      <c r="U25" s="120"/>
      <c r="V25" s="120">
        <v>0</v>
      </c>
      <c r="W25" s="120">
        <v>0</v>
      </c>
      <c r="X25" s="120">
        <v>0</v>
      </c>
      <c r="Y25" s="120"/>
      <c r="Z25" s="120">
        <v>0</v>
      </c>
      <c r="AA25" s="120">
        <v>0</v>
      </c>
      <c r="AB25" s="120">
        <v>0</v>
      </c>
    </row>
    <row r="26" spans="1:33" ht="15" customHeight="1" x14ac:dyDescent="0.2">
      <c r="A26" s="388" t="s">
        <v>238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</row>
    <row r="27" spans="1:33" ht="15" customHeight="1" x14ac:dyDescent="0.2">
      <c r="A27" s="389" t="s">
        <v>224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84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98"/>
  <sheetViews>
    <sheetView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6.28515625" style="107" customWidth="1"/>
    <col min="2" max="4" width="7" style="107" customWidth="1"/>
    <col min="5" max="5" width="1.7109375" style="107" customWidth="1"/>
    <col min="6" max="8" width="7" style="107" customWidth="1"/>
    <col min="9" max="9" width="1.7109375" style="107" customWidth="1"/>
    <col min="10" max="12" width="7" style="107" customWidth="1"/>
    <col min="13" max="13" width="1.7109375" style="107" customWidth="1"/>
    <col min="14" max="16" width="7" style="107" customWidth="1"/>
    <col min="17" max="17" width="1.7109375" style="107" customWidth="1"/>
    <col min="18" max="20" width="7" style="107" customWidth="1"/>
    <col min="21" max="21" width="1.7109375" style="107" customWidth="1"/>
    <col min="22" max="24" width="7" style="107" customWidth="1"/>
    <col min="25" max="25" width="1.7109375" style="107" customWidth="1"/>
    <col min="26" max="28" width="6.710937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90" t="s">
        <v>286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146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07"/>
      <c r="AF3" s="107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07"/>
      <c r="AF4" s="107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07"/>
      <c r="AF5" s="107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07"/>
      <c r="AF6" s="107"/>
      <c r="AG6" s="170"/>
    </row>
    <row r="7" spans="1:33" s="170" customFormat="1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  <c r="AE7" s="107"/>
      <c r="AF7" s="107"/>
    </row>
    <row r="8" spans="1:33" s="170" customFormat="1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  <c r="AE8" s="107"/>
      <c r="AF8" s="107"/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83" t="s">
        <v>421</v>
      </c>
      <c r="B10" s="383" t="s">
        <v>76</v>
      </c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22721</v>
      </c>
      <c r="C12" s="151">
        <f t="shared" si="0"/>
        <v>9873</v>
      </c>
      <c r="D12" s="151">
        <f t="shared" si="0"/>
        <v>12848</v>
      </c>
      <c r="E12" s="151"/>
      <c r="F12" s="151">
        <f t="shared" ref="F12:H14" si="1">+F18+F24</f>
        <v>2534</v>
      </c>
      <c r="G12" s="151">
        <f t="shared" si="1"/>
        <v>1143</v>
      </c>
      <c r="H12" s="151">
        <f t="shared" si="1"/>
        <v>1391</v>
      </c>
      <c r="I12" s="151"/>
      <c r="J12" s="151">
        <f t="shared" ref="J12:L14" si="2">+J18+J24</f>
        <v>3436</v>
      </c>
      <c r="K12" s="151">
        <f t="shared" si="2"/>
        <v>1601</v>
      </c>
      <c r="L12" s="151">
        <f t="shared" si="2"/>
        <v>1835</v>
      </c>
      <c r="M12" s="151"/>
      <c r="N12" s="151">
        <f t="shared" ref="N12:P14" si="3">+N18+N24</f>
        <v>4457</v>
      </c>
      <c r="O12" s="151">
        <f t="shared" si="3"/>
        <v>1939</v>
      </c>
      <c r="P12" s="151">
        <f t="shared" si="3"/>
        <v>2518</v>
      </c>
      <c r="Q12" s="151"/>
      <c r="R12" s="151">
        <f t="shared" ref="R12:T14" si="4">+R18+R24</f>
        <v>6129</v>
      </c>
      <c r="S12" s="151">
        <f t="shared" si="4"/>
        <v>2626</v>
      </c>
      <c r="T12" s="151">
        <f t="shared" si="4"/>
        <v>3503</v>
      </c>
      <c r="U12" s="151"/>
      <c r="V12" s="151">
        <f t="shared" ref="V12:X14" si="5">+V18+V24</f>
        <v>6165</v>
      </c>
      <c r="W12" s="151">
        <f t="shared" si="5"/>
        <v>2564</v>
      </c>
      <c r="X12" s="151">
        <f t="shared" si="5"/>
        <v>3601</v>
      </c>
      <c r="Y12" s="151"/>
      <c r="Z12" s="151">
        <f t="shared" ref="Z12:AB14" si="6">+Z18+Z24</f>
        <v>0</v>
      </c>
      <c r="AA12" s="151">
        <f t="shared" si="6"/>
        <v>0</v>
      </c>
      <c r="AB12" s="151">
        <f t="shared" si="6"/>
        <v>0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22662</v>
      </c>
      <c r="C13" s="114">
        <f t="shared" si="0"/>
        <v>9836</v>
      </c>
      <c r="D13" s="114">
        <f t="shared" si="0"/>
        <v>12826</v>
      </c>
      <c r="E13" s="114"/>
      <c r="F13" s="114">
        <f t="shared" si="1"/>
        <v>2526</v>
      </c>
      <c r="G13" s="114">
        <f t="shared" si="1"/>
        <v>1137</v>
      </c>
      <c r="H13" s="114">
        <f t="shared" si="1"/>
        <v>1389</v>
      </c>
      <c r="I13" s="114"/>
      <c r="J13" s="114">
        <f t="shared" si="2"/>
        <v>3424</v>
      </c>
      <c r="K13" s="114">
        <f t="shared" si="2"/>
        <v>1592</v>
      </c>
      <c r="L13" s="114">
        <f t="shared" si="2"/>
        <v>1832</v>
      </c>
      <c r="M13" s="114"/>
      <c r="N13" s="114">
        <f t="shared" si="3"/>
        <v>4448</v>
      </c>
      <c r="O13" s="114">
        <f t="shared" si="3"/>
        <v>1935</v>
      </c>
      <c r="P13" s="114">
        <f t="shared" si="3"/>
        <v>2513</v>
      </c>
      <c r="Q13" s="114"/>
      <c r="R13" s="114">
        <f t="shared" si="4"/>
        <v>6114</v>
      </c>
      <c r="S13" s="114">
        <f t="shared" si="4"/>
        <v>2618</v>
      </c>
      <c r="T13" s="114">
        <f t="shared" si="4"/>
        <v>3496</v>
      </c>
      <c r="U13" s="114"/>
      <c r="V13" s="114">
        <f t="shared" si="5"/>
        <v>6150</v>
      </c>
      <c r="W13" s="114">
        <f t="shared" si="5"/>
        <v>2554</v>
      </c>
      <c r="X13" s="114">
        <f t="shared" si="5"/>
        <v>3596</v>
      </c>
      <c r="Y13" s="114"/>
      <c r="Z13" s="114">
        <f t="shared" si="6"/>
        <v>0</v>
      </c>
      <c r="AA13" s="114">
        <f t="shared" si="6"/>
        <v>0</v>
      </c>
      <c r="AB13" s="114">
        <f t="shared" si="6"/>
        <v>0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59</v>
      </c>
      <c r="C14" s="114">
        <f>+C20+C26</f>
        <v>37</v>
      </c>
      <c r="D14" s="114">
        <f>+D20+D26</f>
        <v>22</v>
      </c>
      <c r="E14" s="114"/>
      <c r="F14" s="114">
        <f t="shared" si="1"/>
        <v>8</v>
      </c>
      <c r="G14" s="114">
        <f t="shared" si="1"/>
        <v>6</v>
      </c>
      <c r="H14" s="114">
        <f t="shared" si="1"/>
        <v>2</v>
      </c>
      <c r="I14" s="114"/>
      <c r="J14" s="114">
        <f t="shared" si="2"/>
        <v>12</v>
      </c>
      <c r="K14" s="114">
        <f t="shared" si="2"/>
        <v>9</v>
      </c>
      <c r="L14" s="114">
        <f t="shared" si="2"/>
        <v>3</v>
      </c>
      <c r="M14" s="114"/>
      <c r="N14" s="114">
        <f t="shared" si="3"/>
        <v>9</v>
      </c>
      <c r="O14" s="114">
        <f t="shared" si="3"/>
        <v>4</v>
      </c>
      <c r="P14" s="114">
        <f t="shared" si="3"/>
        <v>5</v>
      </c>
      <c r="Q14" s="114"/>
      <c r="R14" s="114">
        <f t="shared" si="4"/>
        <v>15</v>
      </c>
      <c r="S14" s="114">
        <f t="shared" si="4"/>
        <v>8</v>
      </c>
      <c r="T14" s="114">
        <f t="shared" si="4"/>
        <v>7</v>
      </c>
      <c r="U14" s="114"/>
      <c r="V14" s="114">
        <f t="shared" si="5"/>
        <v>15</v>
      </c>
      <c r="W14" s="114">
        <f t="shared" si="5"/>
        <v>10</v>
      </c>
      <c r="X14" s="114">
        <f t="shared" si="5"/>
        <v>5</v>
      </c>
      <c r="Y14" s="114"/>
      <c r="Z14" s="114">
        <f t="shared" si="6"/>
        <v>0</v>
      </c>
      <c r="AA14" s="114">
        <f t="shared" si="6"/>
        <v>0</v>
      </c>
      <c r="AB14" s="114">
        <f t="shared" si="6"/>
        <v>0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0</v>
      </c>
      <c r="C15" s="114">
        <f>+C21</f>
        <v>0</v>
      </c>
      <c r="D15" s="114">
        <f>+D21</f>
        <v>0</v>
      </c>
      <c r="E15" s="114"/>
      <c r="F15" s="114">
        <f>+F21</f>
        <v>0</v>
      </c>
      <c r="G15" s="114">
        <f>+G21</f>
        <v>0</v>
      </c>
      <c r="H15" s="114">
        <f>+H21</f>
        <v>0</v>
      </c>
      <c r="I15" s="114"/>
      <c r="J15" s="114">
        <f>+J21</f>
        <v>0</v>
      </c>
      <c r="K15" s="114">
        <f>+K21</f>
        <v>0</v>
      </c>
      <c r="L15" s="114">
        <f>+L21</f>
        <v>0</v>
      </c>
      <c r="M15" s="114"/>
      <c r="N15" s="114">
        <f>+N21</f>
        <v>0</v>
      </c>
      <c r="O15" s="114">
        <f>+O21</f>
        <v>0</v>
      </c>
      <c r="P15" s="114">
        <f>+P21</f>
        <v>0</v>
      </c>
      <c r="Q15" s="114"/>
      <c r="R15" s="114">
        <f>+R21</f>
        <v>0</v>
      </c>
      <c r="S15" s="114">
        <f>+S21</f>
        <v>0</v>
      </c>
      <c r="T15" s="114">
        <f>+T21</f>
        <v>0</v>
      </c>
      <c r="U15" s="114"/>
      <c r="V15" s="114">
        <f>+V21</f>
        <v>0</v>
      </c>
      <c r="W15" s="114">
        <f>+W21</f>
        <v>0</v>
      </c>
      <c r="X15" s="114">
        <f>+X21</f>
        <v>0</v>
      </c>
      <c r="Y15" s="114"/>
      <c r="Z15" s="114">
        <f>+Z21</f>
        <v>0</v>
      </c>
      <c r="AA15" s="114">
        <f>+AA21</f>
        <v>0</v>
      </c>
      <c r="AB15" s="114">
        <f>+AB21</f>
        <v>0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7"/>
      <c r="J17" s="116"/>
      <c r="K17" s="116"/>
      <c r="L17" s="116"/>
      <c r="M17" s="117"/>
      <c r="N17" s="116"/>
      <c r="O17" s="116"/>
      <c r="P17" s="11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0">
        <v>19189</v>
      </c>
      <c r="C18" s="260">
        <v>8267</v>
      </c>
      <c r="D18" s="260">
        <v>10922</v>
      </c>
      <c r="E18" s="260"/>
      <c r="F18" s="260">
        <v>2129</v>
      </c>
      <c r="G18" s="260">
        <v>941</v>
      </c>
      <c r="H18" s="260">
        <v>1188</v>
      </c>
      <c r="I18" s="260"/>
      <c r="J18" s="260">
        <v>2886</v>
      </c>
      <c r="K18" s="260">
        <v>1315</v>
      </c>
      <c r="L18" s="260">
        <v>1571</v>
      </c>
      <c r="M18" s="260"/>
      <c r="N18" s="260">
        <v>3806</v>
      </c>
      <c r="O18" s="260">
        <v>1665</v>
      </c>
      <c r="P18" s="260">
        <v>2141</v>
      </c>
      <c r="Q18" s="260"/>
      <c r="R18" s="260">
        <v>5206</v>
      </c>
      <c r="S18" s="260">
        <v>2194</v>
      </c>
      <c r="T18" s="260">
        <v>3012</v>
      </c>
      <c r="U18" s="260"/>
      <c r="V18" s="260">
        <v>5162</v>
      </c>
      <c r="W18" s="260">
        <v>2152</v>
      </c>
      <c r="X18" s="260">
        <v>3010</v>
      </c>
      <c r="Y18" s="172"/>
      <c r="Z18" s="151">
        <f>SUM(Z19:Z21)</f>
        <v>0</v>
      </c>
      <c r="AA18" s="151">
        <f>SUM(AA19:AA21)</f>
        <v>0</v>
      </c>
      <c r="AB18" s="151">
        <f>SUM(AB19:AB21)</f>
        <v>0</v>
      </c>
      <c r="AC18" s="107"/>
      <c r="AD18" s="107"/>
      <c r="AE18" s="107"/>
      <c r="AF18" s="107"/>
      <c r="AG18" s="107"/>
    </row>
    <row r="19" spans="1:33" ht="15" customHeight="1" x14ac:dyDescent="0.2">
      <c r="A19" s="115" t="s">
        <v>73</v>
      </c>
      <c r="B19" s="261">
        <v>19130</v>
      </c>
      <c r="C19" s="261">
        <v>8230</v>
      </c>
      <c r="D19" s="261">
        <v>10900</v>
      </c>
      <c r="E19" s="261"/>
      <c r="F19" s="261">
        <v>2121</v>
      </c>
      <c r="G19" s="261">
        <v>935</v>
      </c>
      <c r="H19" s="261">
        <v>1186</v>
      </c>
      <c r="I19" s="261"/>
      <c r="J19" s="261">
        <v>2874</v>
      </c>
      <c r="K19" s="261">
        <v>1306</v>
      </c>
      <c r="L19" s="261">
        <v>1568</v>
      </c>
      <c r="M19" s="261"/>
      <c r="N19" s="261">
        <v>3797</v>
      </c>
      <c r="O19" s="261">
        <v>1661</v>
      </c>
      <c r="P19" s="261">
        <v>2136</v>
      </c>
      <c r="Q19" s="261"/>
      <c r="R19" s="261">
        <v>5191</v>
      </c>
      <c r="S19" s="261">
        <v>2186</v>
      </c>
      <c r="T19" s="261">
        <v>3005</v>
      </c>
      <c r="U19" s="261"/>
      <c r="V19" s="261">
        <v>5147</v>
      </c>
      <c r="W19" s="261">
        <v>2142</v>
      </c>
      <c r="X19" s="261">
        <v>3005</v>
      </c>
      <c r="Y19" s="118"/>
      <c r="Z19" s="118">
        <v>0</v>
      </c>
      <c r="AA19" s="118">
        <v>0</v>
      </c>
      <c r="AB19" s="118">
        <v>0</v>
      </c>
    </row>
    <row r="20" spans="1:33" ht="15" customHeight="1" x14ac:dyDescent="0.2">
      <c r="A20" s="115" t="s">
        <v>74</v>
      </c>
      <c r="B20" s="261">
        <v>59</v>
      </c>
      <c r="C20" s="261">
        <v>37</v>
      </c>
      <c r="D20" s="261">
        <v>22</v>
      </c>
      <c r="E20" s="261"/>
      <c r="F20" s="261">
        <v>8</v>
      </c>
      <c r="G20" s="261">
        <v>6</v>
      </c>
      <c r="H20" s="261">
        <v>2</v>
      </c>
      <c r="I20" s="261"/>
      <c r="J20" s="261">
        <v>12</v>
      </c>
      <c r="K20" s="261">
        <v>9</v>
      </c>
      <c r="L20" s="261">
        <v>3</v>
      </c>
      <c r="M20" s="261"/>
      <c r="N20" s="261">
        <v>9</v>
      </c>
      <c r="O20" s="261">
        <v>4</v>
      </c>
      <c r="P20" s="261">
        <v>5</v>
      </c>
      <c r="Q20" s="261"/>
      <c r="R20" s="261">
        <v>15</v>
      </c>
      <c r="S20" s="261">
        <v>8</v>
      </c>
      <c r="T20" s="261">
        <v>7</v>
      </c>
      <c r="U20" s="261"/>
      <c r="V20" s="261">
        <v>15</v>
      </c>
      <c r="W20" s="261">
        <v>10</v>
      </c>
      <c r="X20" s="261">
        <v>5</v>
      </c>
      <c r="Y20" s="118"/>
      <c r="Z20" s="118">
        <v>0</v>
      </c>
      <c r="AA20" s="118">
        <v>0</v>
      </c>
      <c r="AB20" s="118">
        <v>0</v>
      </c>
    </row>
    <row r="21" spans="1:33" ht="15" customHeight="1" x14ac:dyDescent="0.2">
      <c r="A21" s="115" t="s">
        <v>245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118"/>
      <c r="Z21" s="118">
        <v>0</v>
      </c>
      <c r="AA21" s="118">
        <v>0</v>
      </c>
      <c r="AB21" s="118">
        <v>0</v>
      </c>
    </row>
    <row r="22" spans="1:33" ht="15" customHeight="1" x14ac:dyDescent="0.2">
      <c r="A22" s="115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118"/>
      <c r="Z22" s="118"/>
      <c r="AA22" s="118"/>
      <c r="AB22" s="118"/>
    </row>
    <row r="23" spans="1:33" ht="15" customHeight="1" x14ac:dyDescent="0.2">
      <c r="A23" s="124" t="s">
        <v>420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118"/>
      <c r="Z23" s="118"/>
      <c r="AA23" s="118"/>
      <c r="AB23" s="118"/>
    </row>
    <row r="24" spans="1:33" s="123" customFormat="1" ht="15" customHeight="1" x14ac:dyDescent="0.2">
      <c r="A24" s="136" t="s">
        <v>19</v>
      </c>
      <c r="B24" s="260">
        <v>3532</v>
      </c>
      <c r="C24" s="260">
        <v>1606</v>
      </c>
      <c r="D24" s="260">
        <v>1926</v>
      </c>
      <c r="E24" s="260"/>
      <c r="F24" s="260">
        <v>405</v>
      </c>
      <c r="G24" s="260">
        <v>202</v>
      </c>
      <c r="H24" s="260">
        <v>203</v>
      </c>
      <c r="I24" s="260"/>
      <c r="J24" s="260">
        <v>550</v>
      </c>
      <c r="K24" s="260">
        <v>286</v>
      </c>
      <c r="L24" s="260">
        <v>264</v>
      </c>
      <c r="M24" s="260"/>
      <c r="N24" s="260">
        <v>651</v>
      </c>
      <c r="O24" s="260">
        <v>274</v>
      </c>
      <c r="P24" s="260">
        <v>377</v>
      </c>
      <c r="Q24" s="260"/>
      <c r="R24" s="260">
        <v>923</v>
      </c>
      <c r="S24" s="260">
        <v>432</v>
      </c>
      <c r="T24" s="260">
        <v>491</v>
      </c>
      <c r="U24" s="260"/>
      <c r="V24" s="260">
        <v>1003</v>
      </c>
      <c r="W24" s="260">
        <v>412</v>
      </c>
      <c r="X24" s="260">
        <v>591</v>
      </c>
      <c r="Y24" s="172"/>
      <c r="Z24" s="151">
        <f>SUM(Z25:Z27)</f>
        <v>0</v>
      </c>
      <c r="AA24" s="151">
        <f>SUM(AA25:AA27)</f>
        <v>0</v>
      </c>
      <c r="AB24" s="151">
        <f>SUM(AB25:AB27)</f>
        <v>0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1">
        <v>3532</v>
      </c>
      <c r="C25" s="261">
        <v>1606</v>
      </c>
      <c r="D25" s="261">
        <v>1926</v>
      </c>
      <c r="E25" s="261"/>
      <c r="F25" s="261">
        <v>405</v>
      </c>
      <c r="G25" s="261">
        <v>202</v>
      </c>
      <c r="H25" s="261">
        <v>203</v>
      </c>
      <c r="I25" s="261"/>
      <c r="J25" s="261">
        <v>550</v>
      </c>
      <c r="K25" s="261">
        <v>286</v>
      </c>
      <c r="L25" s="261">
        <v>264</v>
      </c>
      <c r="M25" s="261"/>
      <c r="N25" s="261">
        <v>651</v>
      </c>
      <c r="O25" s="261">
        <v>274</v>
      </c>
      <c r="P25" s="261">
        <v>377</v>
      </c>
      <c r="Q25" s="261"/>
      <c r="R25" s="261">
        <v>923</v>
      </c>
      <c r="S25" s="261">
        <v>432</v>
      </c>
      <c r="T25" s="261">
        <v>491</v>
      </c>
      <c r="U25" s="261"/>
      <c r="V25" s="261">
        <v>1003</v>
      </c>
      <c r="W25" s="261">
        <v>412</v>
      </c>
      <c r="X25" s="261">
        <v>591</v>
      </c>
      <c r="Y25" s="118"/>
      <c r="Z25" s="118">
        <v>0</v>
      </c>
      <c r="AA25" s="118">
        <v>0</v>
      </c>
      <c r="AB25" s="118">
        <v>0</v>
      </c>
    </row>
    <row r="26" spans="1:33" ht="15" customHeight="1" x14ac:dyDescent="0.25">
      <c r="A26" s="115" t="s">
        <v>74</v>
      </c>
      <c r="B26" s="118">
        <v>0</v>
      </c>
      <c r="C26" s="118">
        <v>0</v>
      </c>
      <c r="D26" s="118">
        <v>0</v>
      </c>
      <c r="E26" s="118"/>
      <c r="F26" s="118">
        <v>0</v>
      </c>
      <c r="G26" s="118">
        <v>0</v>
      </c>
      <c r="H26" s="118">
        <v>0</v>
      </c>
      <c r="I26" s="118"/>
      <c r="J26" s="118">
        <v>0</v>
      </c>
      <c r="K26" s="118">
        <v>0</v>
      </c>
      <c r="L26" s="118">
        <v>0</v>
      </c>
      <c r="M26" s="118"/>
      <c r="N26" s="118">
        <v>0</v>
      </c>
      <c r="O26" s="118">
        <v>0</v>
      </c>
      <c r="P26" s="118">
        <v>0</v>
      </c>
      <c r="Q26" s="118"/>
      <c r="R26" s="118">
        <v>0</v>
      </c>
      <c r="S26" s="118">
        <v>0</v>
      </c>
      <c r="T26" s="118">
        <v>0</v>
      </c>
      <c r="U26" s="118"/>
      <c r="V26" s="118">
        <v>0</v>
      </c>
      <c r="W26" s="118">
        <v>0</v>
      </c>
      <c r="X26" s="118">
        <v>0</v>
      </c>
      <c r="Y26" s="118"/>
      <c r="Z26" s="118">
        <v>0</v>
      </c>
      <c r="AA26" s="118">
        <v>0</v>
      </c>
      <c r="AB26" s="118">
        <v>0</v>
      </c>
    </row>
    <row r="27" spans="1:33" ht="15" customHeight="1" x14ac:dyDescent="0.25">
      <c r="A27" s="115" t="s">
        <v>245</v>
      </c>
      <c r="B27" s="118">
        <v>0</v>
      </c>
      <c r="C27" s="118">
        <v>0</v>
      </c>
      <c r="D27" s="118">
        <v>0</v>
      </c>
      <c r="E27" s="118"/>
      <c r="F27" s="118">
        <v>0</v>
      </c>
      <c r="G27" s="118">
        <v>0</v>
      </c>
      <c r="H27" s="118">
        <v>0</v>
      </c>
      <c r="I27" s="118"/>
      <c r="J27" s="118">
        <v>0</v>
      </c>
      <c r="K27" s="118">
        <v>0</v>
      </c>
      <c r="L27" s="118">
        <v>0</v>
      </c>
      <c r="M27" s="118"/>
      <c r="N27" s="118">
        <v>0</v>
      </c>
      <c r="O27" s="118">
        <v>0</v>
      </c>
      <c r="P27" s="118">
        <v>0</v>
      </c>
      <c r="Q27" s="118"/>
      <c r="R27" s="118">
        <v>0</v>
      </c>
      <c r="S27" s="118">
        <v>0</v>
      </c>
      <c r="T27" s="118">
        <v>0</v>
      </c>
      <c r="U27" s="118"/>
      <c r="V27" s="118">
        <v>0</v>
      </c>
      <c r="W27" s="118">
        <v>0</v>
      </c>
      <c r="X27" s="118">
        <v>0</v>
      </c>
      <c r="Y27" s="118"/>
      <c r="Z27" s="118">
        <v>0</v>
      </c>
      <c r="AA27" s="118">
        <v>0</v>
      </c>
      <c r="AB27" s="118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83" t="s">
        <v>422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70.126543209876544</v>
      </c>
      <c r="C31" s="173">
        <f t="shared" ref="C31:D32" si="7">+C12/(C12+C62)*100</f>
        <v>63.569634923700988</v>
      </c>
      <c r="D31" s="173">
        <f t="shared" si="7"/>
        <v>76.163376607979131</v>
      </c>
      <c r="E31" s="173"/>
      <c r="F31" s="173">
        <f t="shared" ref="F31:X32" si="8">+F12/(F12+F62)*100</f>
        <v>53.426101623445078</v>
      </c>
      <c r="G31" s="173">
        <f t="shared" si="8"/>
        <v>46.558044806517316</v>
      </c>
      <c r="H31" s="173">
        <f t="shared" si="8"/>
        <v>60.79545454545454</v>
      </c>
      <c r="I31" s="173"/>
      <c r="J31" s="173">
        <f t="shared" si="8"/>
        <v>60.386643233743406</v>
      </c>
      <c r="K31" s="173">
        <f t="shared" si="8"/>
        <v>54.885155982173458</v>
      </c>
      <c r="L31" s="173">
        <f t="shared" si="8"/>
        <v>66.173818968626037</v>
      </c>
      <c r="M31" s="173"/>
      <c r="N31" s="173">
        <f t="shared" si="8"/>
        <v>70.25535939470366</v>
      </c>
      <c r="O31" s="173">
        <f t="shared" si="8"/>
        <v>63.761920420914173</v>
      </c>
      <c r="P31" s="173">
        <f t="shared" si="8"/>
        <v>76.233726914925825</v>
      </c>
      <c r="Q31" s="173"/>
      <c r="R31" s="173">
        <f t="shared" si="8"/>
        <v>71.176402276158399</v>
      </c>
      <c r="S31" s="173">
        <f t="shared" si="8"/>
        <v>65.48628428927681</v>
      </c>
      <c r="T31" s="173">
        <f t="shared" si="8"/>
        <v>76.135622690719401</v>
      </c>
      <c r="U31" s="173"/>
      <c r="V31" s="173">
        <f t="shared" si="8"/>
        <v>87.920707358813459</v>
      </c>
      <c r="W31" s="173">
        <f t="shared" si="8"/>
        <v>82.496782496782501</v>
      </c>
      <c r="X31" s="173">
        <f t="shared" si="8"/>
        <v>92.238729508196727</v>
      </c>
      <c r="Y31" s="173"/>
      <c r="Z31" s="173" t="s">
        <v>61</v>
      </c>
      <c r="AA31" s="173" t="s">
        <v>61</v>
      </c>
      <c r="AB31" s="173" t="s">
        <v>61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70.111066423289913</v>
      </c>
      <c r="C32" s="125">
        <f t="shared" si="7"/>
        <v>63.548262049360382</v>
      </c>
      <c r="D32" s="125">
        <f t="shared" si="7"/>
        <v>76.141288216087858</v>
      </c>
      <c r="E32" s="125"/>
      <c r="F32" s="125">
        <f t="shared" si="8"/>
        <v>53.403805496828753</v>
      </c>
      <c r="G32" s="125">
        <f t="shared" si="8"/>
        <v>46.503067484662573</v>
      </c>
      <c r="H32" s="125">
        <f t="shared" si="8"/>
        <v>60.787746170678339</v>
      </c>
      <c r="I32" s="125"/>
      <c r="J32" s="125">
        <f t="shared" si="8"/>
        <v>60.334801762114544</v>
      </c>
      <c r="K32" s="125">
        <f t="shared" si="8"/>
        <v>54.802065404475044</v>
      </c>
      <c r="L32" s="125">
        <f t="shared" si="8"/>
        <v>66.137184115523468</v>
      </c>
      <c r="M32" s="125"/>
      <c r="N32" s="125">
        <f t="shared" si="8"/>
        <v>70.279665033970602</v>
      </c>
      <c r="O32" s="125">
        <f t="shared" si="8"/>
        <v>63.81926121372031</v>
      </c>
      <c r="P32" s="125">
        <f t="shared" si="8"/>
        <v>76.220806794055207</v>
      </c>
      <c r="Q32" s="125"/>
      <c r="R32" s="125">
        <f t="shared" si="8"/>
        <v>71.159217877094974</v>
      </c>
      <c r="S32" s="125">
        <f t="shared" si="8"/>
        <v>65.482741370685332</v>
      </c>
      <c r="T32" s="125">
        <f t="shared" si="8"/>
        <v>76.099259904222905</v>
      </c>
      <c r="U32" s="125"/>
      <c r="V32" s="125">
        <f t="shared" si="8"/>
        <v>87.894812062312425</v>
      </c>
      <c r="W32" s="125">
        <f t="shared" si="8"/>
        <v>82.440284054228528</v>
      </c>
      <c r="X32" s="125">
        <f t="shared" si="8"/>
        <v>92.228776609387026</v>
      </c>
      <c r="Y32" s="125"/>
      <c r="Z32" s="125" t="s">
        <v>61</v>
      </c>
      <c r="AA32" s="125" t="s">
        <v>61</v>
      </c>
      <c r="AB32" s="125" t="s">
        <v>61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>+B14/(B14+B64)*100</f>
        <v>76.623376623376629</v>
      </c>
      <c r="C33" s="125">
        <f t="shared" ref="C33:D33" si="9">+C14/(C14+C64)*100</f>
        <v>69.811320754716974</v>
      </c>
      <c r="D33" s="125">
        <f t="shared" si="9"/>
        <v>91.666666666666657</v>
      </c>
      <c r="E33" s="125"/>
      <c r="F33" s="125">
        <f t="shared" ref="F33:X33" si="10">+F14/(F14+F64)*100</f>
        <v>61.53846153846154</v>
      </c>
      <c r="G33" s="125">
        <f t="shared" si="10"/>
        <v>60</v>
      </c>
      <c r="H33" s="125">
        <f t="shared" si="10"/>
        <v>66.666666666666657</v>
      </c>
      <c r="I33" s="125"/>
      <c r="J33" s="125">
        <f t="shared" si="10"/>
        <v>80</v>
      </c>
      <c r="K33" s="125">
        <f t="shared" si="10"/>
        <v>75</v>
      </c>
      <c r="L33" s="125">
        <f t="shared" si="10"/>
        <v>100</v>
      </c>
      <c r="M33" s="125"/>
      <c r="N33" s="125">
        <f t="shared" si="10"/>
        <v>60</v>
      </c>
      <c r="O33" s="125">
        <f t="shared" si="10"/>
        <v>44.444444444444443</v>
      </c>
      <c r="P33" s="125">
        <f t="shared" si="10"/>
        <v>83.333333333333343</v>
      </c>
      <c r="Q33" s="125"/>
      <c r="R33" s="125">
        <f t="shared" si="10"/>
        <v>78.94736842105263</v>
      </c>
      <c r="S33" s="125">
        <f t="shared" si="10"/>
        <v>66.666666666666657</v>
      </c>
      <c r="T33" s="125">
        <f t="shared" si="10"/>
        <v>100</v>
      </c>
      <c r="U33" s="125"/>
      <c r="V33" s="125">
        <f t="shared" si="10"/>
        <v>100</v>
      </c>
      <c r="W33" s="125">
        <f t="shared" si="10"/>
        <v>100</v>
      </c>
      <c r="X33" s="125">
        <f t="shared" si="10"/>
        <v>100</v>
      </c>
      <c r="Y33" s="125"/>
      <c r="Z33" s="125" t="s">
        <v>61</v>
      </c>
      <c r="AA33" s="125" t="s">
        <v>61</v>
      </c>
      <c r="AB33" s="125" t="s">
        <v>61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 t="s">
        <v>61</v>
      </c>
      <c r="C34" s="125" t="s">
        <v>61</v>
      </c>
      <c r="D34" s="125" t="s">
        <v>61</v>
      </c>
      <c r="E34" s="125"/>
      <c r="F34" s="125" t="s">
        <v>61</v>
      </c>
      <c r="G34" s="125" t="s">
        <v>61</v>
      </c>
      <c r="H34" s="125" t="s">
        <v>61</v>
      </c>
      <c r="I34" s="125"/>
      <c r="J34" s="125" t="s">
        <v>61</v>
      </c>
      <c r="K34" s="125" t="s">
        <v>61</v>
      </c>
      <c r="L34" s="125" t="s">
        <v>61</v>
      </c>
      <c r="M34" s="125"/>
      <c r="N34" s="125" t="s">
        <v>61</v>
      </c>
      <c r="O34" s="125" t="s">
        <v>61</v>
      </c>
      <c r="P34" s="125" t="s">
        <v>61</v>
      </c>
      <c r="Q34" s="125"/>
      <c r="R34" s="125" t="s">
        <v>61</v>
      </c>
      <c r="S34" s="125" t="s">
        <v>61</v>
      </c>
      <c r="T34" s="125" t="s">
        <v>61</v>
      </c>
      <c r="U34" s="125"/>
      <c r="V34" s="125" t="s">
        <v>61</v>
      </c>
      <c r="W34" s="125" t="s">
        <v>61</v>
      </c>
      <c r="X34" s="125" t="s">
        <v>61</v>
      </c>
      <c r="Y34" s="125"/>
      <c r="Z34" s="125" t="s">
        <v>61</v>
      </c>
      <c r="AA34" s="125" t="s">
        <v>61</v>
      </c>
      <c r="AB34" s="125" t="s">
        <v>61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69.480049243247151</v>
      </c>
      <c r="C37" s="173">
        <f t="shared" ref="C37:D38" si="11">+C18/(C18+C68)*100</f>
        <v>63.053924185798181</v>
      </c>
      <c r="D37" s="173">
        <f t="shared" si="11"/>
        <v>75.287792100365337</v>
      </c>
      <c r="E37" s="226"/>
      <c r="F37" s="173">
        <f>+F18/(F18+F68)*100</f>
        <v>51.712411950449358</v>
      </c>
      <c r="G37" s="173">
        <f t="shared" ref="G37:H38" si="12">+G18/(G18+G68)*100</f>
        <v>44.533838144817793</v>
      </c>
      <c r="H37" s="173">
        <f t="shared" si="12"/>
        <v>59.281437125748504</v>
      </c>
      <c r="I37" s="226"/>
      <c r="J37" s="173">
        <f>+J18/(J18+J68)*100</f>
        <v>59.224297147547709</v>
      </c>
      <c r="K37" s="173">
        <f t="shared" ref="K37:L38" si="13">+K18/(K18+K68)*100</f>
        <v>53.455284552845526</v>
      </c>
      <c r="L37" s="173">
        <f t="shared" si="13"/>
        <v>65.105677579776213</v>
      </c>
      <c r="M37" s="226"/>
      <c r="N37" s="173">
        <f>+N18/(N18+N68)*100</f>
        <v>69.976098547527116</v>
      </c>
      <c r="O37" s="173">
        <f t="shared" ref="O37:P38" si="14">+O18/(O18+O68)*100</f>
        <v>64.410058027079316</v>
      </c>
      <c r="P37" s="173">
        <f t="shared" si="14"/>
        <v>75.017519271198324</v>
      </c>
      <c r="Q37" s="226"/>
      <c r="R37" s="173">
        <f>+R18/(R18+R68)*100</f>
        <v>71.442294497049545</v>
      </c>
      <c r="S37" s="173">
        <f t="shared" ref="S37:T38" si="15">+S18/(S18+S68)*100</f>
        <v>65.965123271196632</v>
      </c>
      <c r="T37" s="173">
        <f t="shared" si="15"/>
        <v>76.041403685937894</v>
      </c>
      <c r="U37" s="226"/>
      <c r="V37" s="173">
        <f>+V18/(V18+V68)*100</f>
        <v>87.461877329718746</v>
      </c>
      <c r="W37" s="173">
        <f t="shared" ref="W37:X38" si="16">+W18/(W18+W68)*100</f>
        <v>81.918538256566436</v>
      </c>
      <c r="X37" s="173">
        <f t="shared" si="16"/>
        <v>91.908396946564892</v>
      </c>
      <c r="Y37" s="226"/>
      <c r="Z37" s="173" t="s">
        <v>61</v>
      </c>
      <c r="AA37" s="173" t="s">
        <v>61</v>
      </c>
      <c r="AB37" s="173" t="s">
        <v>61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69.460077702334701</v>
      </c>
      <c r="C38" s="125">
        <f t="shared" si="11"/>
        <v>63.026497166487971</v>
      </c>
      <c r="D38" s="125">
        <f t="shared" si="11"/>
        <v>75.260650417731128</v>
      </c>
      <c r="E38" s="129"/>
      <c r="F38" s="125">
        <f>+F19/(F19+F69)*100</f>
        <v>51.681286549707607</v>
      </c>
      <c r="G38" s="125">
        <f t="shared" si="12"/>
        <v>44.460294816928197</v>
      </c>
      <c r="H38" s="125">
        <f t="shared" si="12"/>
        <v>59.270364817591201</v>
      </c>
      <c r="I38" s="129"/>
      <c r="J38" s="125">
        <f>+J19/(J19+J69)*100</f>
        <v>59.160148209139564</v>
      </c>
      <c r="K38" s="125">
        <f t="shared" si="13"/>
        <v>53.349673202614376</v>
      </c>
      <c r="L38" s="125">
        <f t="shared" si="13"/>
        <v>65.062240663900411</v>
      </c>
      <c r="M38" s="129"/>
      <c r="N38" s="125">
        <f>+N19/(N19+N69)*100</f>
        <v>70.003687315634224</v>
      </c>
      <c r="O38" s="125">
        <f t="shared" si="14"/>
        <v>64.479813664596278</v>
      </c>
      <c r="P38" s="125">
        <f t="shared" si="14"/>
        <v>75</v>
      </c>
      <c r="Q38" s="129"/>
      <c r="R38" s="125">
        <f>+R19/(R19+R69)*100</f>
        <v>71.422674738580071</v>
      </c>
      <c r="S38" s="125">
        <f t="shared" si="15"/>
        <v>65.96258298129149</v>
      </c>
      <c r="T38" s="125">
        <f t="shared" si="15"/>
        <v>75.998988366211435</v>
      </c>
      <c r="U38" s="129"/>
      <c r="V38" s="125">
        <f>+V19/(V19+V69)*100</f>
        <v>87.429930355019536</v>
      </c>
      <c r="W38" s="125">
        <f t="shared" si="16"/>
        <v>81.849445930454721</v>
      </c>
      <c r="X38" s="125">
        <f t="shared" si="16"/>
        <v>91.896024464831811</v>
      </c>
      <c r="Y38" s="129"/>
      <c r="Z38" s="125" t="s">
        <v>61</v>
      </c>
      <c r="AA38" s="125" t="s">
        <v>61</v>
      </c>
      <c r="AB38" s="125" t="s">
        <v>61</v>
      </c>
    </row>
    <row r="39" spans="1:33" ht="15" customHeight="1" x14ac:dyDescent="0.25">
      <c r="A39" s="107" t="s">
        <v>74</v>
      </c>
      <c r="B39" s="125">
        <f>+B20/(B20+B70)*100</f>
        <v>76.623376623376629</v>
      </c>
      <c r="C39" s="125">
        <f t="shared" ref="C39:D39" si="17">+C20/(C20+C70)*100</f>
        <v>69.811320754716974</v>
      </c>
      <c r="D39" s="125">
        <f t="shared" si="17"/>
        <v>91.666666666666657</v>
      </c>
      <c r="E39" s="129"/>
      <c r="F39" s="125">
        <f>+F20/(F20+F70)*100</f>
        <v>61.53846153846154</v>
      </c>
      <c r="G39" s="125">
        <f t="shared" ref="G39:H39" si="18">+G20/(G20+G70)*100</f>
        <v>60</v>
      </c>
      <c r="H39" s="125">
        <f t="shared" si="18"/>
        <v>66.666666666666657</v>
      </c>
      <c r="I39" s="129"/>
      <c r="J39" s="125">
        <f>+J20/(J20+J70)*100</f>
        <v>80</v>
      </c>
      <c r="K39" s="125">
        <f t="shared" ref="K39:L39" si="19">+K20/(K20+K70)*100</f>
        <v>75</v>
      </c>
      <c r="L39" s="125">
        <f t="shared" si="19"/>
        <v>100</v>
      </c>
      <c r="M39" s="129"/>
      <c r="N39" s="125">
        <f>+N20/(N20+N70)*100</f>
        <v>60</v>
      </c>
      <c r="O39" s="125">
        <f t="shared" ref="O39:P39" si="20">+O20/(O20+O70)*100</f>
        <v>44.444444444444443</v>
      </c>
      <c r="P39" s="125">
        <f t="shared" si="20"/>
        <v>83.333333333333343</v>
      </c>
      <c r="Q39" s="129"/>
      <c r="R39" s="125">
        <f>+R20/(R20+R70)*100</f>
        <v>78.94736842105263</v>
      </c>
      <c r="S39" s="125">
        <f t="shared" ref="S39:T39" si="21">+S20/(S20+S70)*100</f>
        <v>66.666666666666657</v>
      </c>
      <c r="T39" s="125">
        <f t="shared" si="21"/>
        <v>100</v>
      </c>
      <c r="U39" s="129"/>
      <c r="V39" s="125">
        <f>+V20/(V20+V70)*100</f>
        <v>100</v>
      </c>
      <c r="W39" s="125">
        <f t="shared" ref="W39:X39" si="22">+W20/(W20+W70)*100</f>
        <v>100</v>
      </c>
      <c r="X39" s="125">
        <f t="shared" si="22"/>
        <v>100</v>
      </c>
      <c r="Y39" s="129"/>
      <c r="Z39" s="125" t="s">
        <v>61</v>
      </c>
      <c r="AA39" s="125" t="s">
        <v>61</v>
      </c>
      <c r="AB39" s="125" t="s">
        <v>61</v>
      </c>
    </row>
    <row r="40" spans="1:33" ht="15" customHeight="1" x14ac:dyDescent="0.25">
      <c r="A40" s="107" t="s">
        <v>245</v>
      </c>
      <c r="B40" s="125" t="s">
        <v>61</v>
      </c>
      <c r="C40" s="125" t="s">
        <v>61</v>
      </c>
      <c r="D40" s="125" t="s">
        <v>61</v>
      </c>
      <c r="E40" s="129"/>
      <c r="F40" s="125" t="s">
        <v>61</v>
      </c>
      <c r="G40" s="125" t="s">
        <v>61</v>
      </c>
      <c r="H40" s="125" t="s">
        <v>61</v>
      </c>
      <c r="I40" s="129"/>
      <c r="J40" s="125" t="s">
        <v>61</v>
      </c>
      <c r="K40" s="125" t="s">
        <v>61</v>
      </c>
      <c r="L40" s="125" t="s">
        <v>61</v>
      </c>
      <c r="M40" s="129"/>
      <c r="N40" s="125" t="s">
        <v>61</v>
      </c>
      <c r="O40" s="125" t="s">
        <v>61</v>
      </c>
      <c r="P40" s="125" t="s">
        <v>61</v>
      </c>
      <c r="Q40" s="129"/>
      <c r="R40" s="125" t="s">
        <v>61</v>
      </c>
      <c r="S40" s="125" t="s">
        <v>61</v>
      </c>
      <c r="T40" s="125" t="s">
        <v>61</v>
      </c>
      <c r="U40" s="129"/>
      <c r="V40" s="125" t="s">
        <v>61</v>
      </c>
      <c r="W40" s="125" t="s">
        <v>61</v>
      </c>
      <c r="X40" s="125" t="s">
        <v>61</v>
      </c>
      <c r="Y40" s="129"/>
      <c r="Z40" s="125" t="s">
        <v>61</v>
      </c>
      <c r="AA40" s="125" t="s">
        <v>61</v>
      </c>
      <c r="AB40" s="125" t="s">
        <v>61</v>
      </c>
    </row>
    <row r="41" spans="1:33" ht="15" customHeight="1" x14ac:dyDescent="0.25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73.860309493935588</v>
      </c>
      <c r="C43" s="173">
        <f t="shared" ref="C43:D44" si="23">+C24/(C24+C74)*100</f>
        <v>66.363636363636374</v>
      </c>
      <c r="D43" s="173">
        <f t="shared" si="23"/>
        <v>81.541066892464016</v>
      </c>
      <c r="E43" s="226"/>
      <c r="F43" s="173">
        <f>+F24/(F24+F74)*100</f>
        <v>64.696485623003198</v>
      </c>
      <c r="G43" s="173">
        <f t="shared" ref="G43:H44" si="24">+G24/(G24+G74)*100</f>
        <v>59.064327485380119</v>
      </c>
      <c r="H43" s="173">
        <f t="shared" si="24"/>
        <v>71.478873239436624</v>
      </c>
      <c r="I43" s="226"/>
      <c r="J43" s="173">
        <f>+J24/(J24+J74)*100</f>
        <v>67.319461444308445</v>
      </c>
      <c r="K43" s="173">
        <f t="shared" ref="K43:L44" si="25">+K24/(K24+K74)*100</f>
        <v>62.582056892778994</v>
      </c>
      <c r="L43" s="173">
        <f t="shared" si="25"/>
        <v>73.333333333333329</v>
      </c>
      <c r="M43" s="226"/>
      <c r="N43" s="173">
        <f>+N24/(N24+N74)*100</f>
        <v>71.933701657458556</v>
      </c>
      <c r="O43" s="173">
        <f t="shared" ref="O43:P44" si="26">+O24/(O24+O74)*100</f>
        <v>60.087719298245609</v>
      </c>
      <c r="P43" s="173">
        <f t="shared" si="26"/>
        <v>83.964365256124722</v>
      </c>
      <c r="Q43" s="226"/>
      <c r="R43" s="173">
        <f>+R24/(R24+R74)*100</f>
        <v>69.712990936555897</v>
      </c>
      <c r="S43" s="173">
        <f t="shared" ref="S43:T44" si="27">+S24/(S24+S74)*100</f>
        <v>63.157894736842103</v>
      </c>
      <c r="T43" s="173">
        <f t="shared" si="27"/>
        <v>76.71875</v>
      </c>
      <c r="U43" s="226"/>
      <c r="V43" s="173">
        <f>+V24/(V24+V74)*100</f>
        <v>90.36036036036036</v>
      </c>
      <c r="W43" s="173">
        <f t="shared" ref="W43:X44" si="28">+W24/(W24+W74)*100</f>
        <v>85.654885654885661</v>
      </c>
      <c r="X43" s="173">
        <f t="shared" si="28"/>
        <v>93.95866454689984</v>
      </c>
      <c r="Y43" s="226"/>
      <c r="Z43" s="173" t="s">
        <v>61</v>
      </c>
      <c r="AA43" s="173" t="s">
        <v>61</v>
      </c>
      <c r="AB43" s="173" t="s">
        <v>61</v>
      </c>
    </row>
    <row r="44" spans="1:33" ht="15" customHeight="1" x14ac:dyDescent="0.25">
      <c r="A44" s="107" t="s">
        <v>73</v>
      </c>
      <c r="B44" s="125">
        <f>+B25/(B25+B75)*100</f>
        <v>73.860309493935588</v>
      </c>
      <c r="C44" s="125">
        <f t="shared" si="23"/>
        <v>66.363636363636374</v>
      </c>
      <c r="D44" s="125">
        <f t="shared" si="23"/>
        <v>81.541066892464016</v>
      </c>
      <c r="E44" s="129"/>
      <c r="F44" s="125">
        <f>+F25/(F25+F75)*100</f>
        <v>64.696485623003198</v>
      </c>
      <c r="G44" s="125">
        <f t="shared" si="24"/>
        <v>59.064327485380119</v>
      </c>
      <c r="H44" s="125">
        <f t="shared" si="24"/>
        <v>71.478873239436624</v>
      </c>
      <c r="I44" s="129"/>
      <c r="J44" s="125">
        <f>+J25/(J25+J75)*100</f>
        <v>67.319461444308445</v>
      </c>
      <c r="K44" s="125">
        <f t="shared" si="25"/>
        <v>62.582056892778994</v>
      </c>
      <c r="L44" s="125">
        <f t="shared" si="25"/>
        <v>73.333333333333329</v>
      </c>
      <c r="M44" s="129"/>
      <c r="N44" s="125">
        <f>+N25/(N25+N75)*100</f>
        <v>71.933701657458556</v>
      </c>
      <c r="O44" s="125">
        <f t="shared" si="26"/>
        <v>60.087719298245609</v>
      </c>
      <c r="P44" s="125">
        <f t="shared" si="26"/>
        <v>83.964365256124722</v>
      </c>
      <c r="Q44" s="129"/>
      <c r="R44" s="125">
        <f>+R25/(R25+R75)*100</f>
        <v>69.712990936555897</v>
      </c>
      <c r="S44" s="125">
        <f t="shared" si="27"/>
        <v>63.157894736842103</v>
      </c>
      <c r="T44" s="125">
        <f t="shared" si="27"/>
        <v>76.71875</v>
      </c>
      <c r="U44" s="129"/>
      <c r="V44" s="125">
        <f>+V25/(V25+V75)*100</f>
        <v>90.36036036036036</v>
      </c>
      <c r="W44" s="125">
        <f t="shared" si="28"/>
        <v>85.654885654885661</v>
      </c>
      <c r="X44" s="125">
        <f t="shared" si="28"/>
        <v>93.95866454689984</v>
      </c>
      <c r="Y44" s="129"/>
      <c r="Z44" s="125" t="s">
        <v>61</v>
      </c>
      <c r="AA44" s="125" t="s">
        <v>61</v>
      </c>
      <c r="AB44" s="125" t="s">
        <v>61</v>
      </c>
    </row>
    <row r="45" spans="1:33" ht="15" customHeight="1" x14ac:dyDescent="0.25">
      <c r="A45" s="107" t="s">
        <v>74</v>
      </c>
      <c r="B45" s="125" t="s">
        <v>61</v>
      </c>
      <c r="C45" s="125" t="s">
        <v>61</v>
      </c>
      <c r="D45" s="125" t="s">
        <v>61</v>
      </c>
      <c r="E45" s="129"/>
      <c r="F45" s="125" t="s">
        <v>61</v>
      </c>
      <c r="G45" s="125" t="s">
        <v>61</v>
      </c>
      <c r="H45" s="125" t="s">
        <v>61</v>
      </c>
      <c r="I45" s="129"/>
      <c r="J45" s="125" t="s">
        <v>61</v>
      </c>
      <c r="K45" s="125" t="s">
        <v>61</v>
      </c>
      <c r="L45" s="125" t="s">
        <v>61</v>
      </c>
      <c r="M45" s="129"/>
      <c r="N45" s="125" t="s">
        <v>61</v>
      </c>
      <c r="O45" s="125" t="s">
        <v>61</v>
      </c>
      <c r="P45" s="125" t="s">
        <v>61</v>
      </c>
      <c r="Q45" s="129"/>
      <c r="R45" s="125" t="s">
        <v>61</v>
      </c>
      <c r="S45" s="125" t="s">
        <v>61</v>
      </c>
      <c r="T45" s="125" t="s">
        <v>61</v>
      </c>
      <c r="U45" s="129"/>
      <c r="V45" s="125" t="s">
        <v>61</v>
      </c>
      <c r="W45" s="125" t="s">
        <v>61</v>
      </c>
      <c r="X45" s="125" t="s">
        <v>61</v>
      </c>
      <c r="Y45" s="129"/>
      <c r="Z45" s="125" t="s">
        <v>61</v>
      </c>
      <c r="AA45" s="125" t="s">
        <v>61</v>
      </c>
      <c r="AB45" s="125" t="s">
        <v>61</v>
      </c>
    </row>
    <row r="46" spans="1:33" ht="15" customHeight="1" thickBot="1" x14ac:dyDescent="0.3">
      <c r="A46" s="122" t="s">
        <v>245</v>
      </c>
      <c r="B46" s="131" t="s">
        <v>61</v>
      </c>
      <c r="C46" s="131" t="s">
        <v>61</v>
      </c>
      <c r="D46" s="131" t="s">
        <v>61</v>
      </c>
      <c r="E46" s="132"/>
      <c r="F46" s="131" t="s">
        <v>61</v>
      </c>
      <c r="G46" s="131" t="s">
        <v>61</v>
      </c>
      <c r="H46" s="131" t="s">
        <v>61</v>
      </c>
      <c r="I46" s="132"/>
      <c r="J46" s="131" t="s">
        <v>61</v>
      </c>
      <c r="K46" s="131" t="s">
        <v>61</v>
      </c>
      <c r="L46" s="131" t="s">
        <v>61</v>
      </c>
      <c r="M46" s="132"/>
      <c r="N46" s="131" t="s">
        <v>61</v>
      </c>
      <c r="O46" s="131" t="s">
        <v>61</v>
      </c>
      <c r="P46" s="131" t="s">
        <v>61</v>
      </c>
      <c r="Q46" s="132"/>
      <c r="R46" s="131" t="s">
        <v>61</v>
      </c>
      <c r="S46" s="131" t="s">
        <v>61</v>
      </c>
      <c r="T46" s="131" t="s">
        <v>61</v>
      </c>
      <c r="U46" s="132"/>
      <c r="V46" s="131" t="s">
        <v>61</v>
      </c>
      <c r="W46" s="131" t="s">
        <v>61</v>
      </c>
      <c r="X46" s="131" t="s">
        <v>61</v>
      </c>
      <c r="Y46" s="132"/>
      <c r="Z46" s="131" t="s">
        <v>61</v>
      </c>
      <c r="AA46" s="131" t="s">
        <v>61</v>
      </c>
      <c r="AB46" s="131" t="s">
        <v>61</v>
      </c>
    </row>
    <row r="47" spans="1:33" ht="15" customHeight="1" x14ac:dyDescent="0.25">
      <c r="A47" s="388" t="s">
        <v>238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</row>
    <row r="48" spans="1:33" ht="15" customHeight="1" x14ac:dyDescent="0.25">
      <c r="A48" s="389" t="s">
        <v>224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</row>
    <row r="51" spans="1:33" s="123" customFormat="1" ht="15" customHeight="1" x14ac:dyDescent="0.2">
      <c r="A51" s="390" t="s">
        <v>287</v>
      </c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170"/>
      <c r="AD51" s="29"/>
      <c r="AE51" s="372" t="s">
        <v>317</v>
      </c>
      <c r="AF51" s="372"/>
      <c r="AG51" s="107"/>
    </row>
    <row r="52" spans="1:33" s="123" customFormat="1" ht="15" customHeight="1" x14ac:dyDescent="0.2">
      <c r="A52" s="384" t="s">
        <v>147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170"/>
      <c r="AD52" s="30"/>
      <c r="AE52" s="372"/>
      <c r="AF52" s="372"/>
      <c r="AG52" s="107"/>
    </row>
    <row r="53" spans="1:33" s="123" customFormat="1" ht="15" customHeight="1" x14ac:dyDescent="0.25">
      <c r="A53" s="390" t="s">
        <v>236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107"/>
      <c r="AD53" s="107"/>
      <c r="AE53" s="107"/>
      <c r="AF53" s="107"/>
      <c r="AG53" s="107"/>
    </row>
    <row r="54" spans="1:33" s="123" customFormat="1" ht="15" customHeight="1" x14ac:dyDescent="0.25">
      <c r="A54" s="384" t="s">
        <v>237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107"/>
      <c r="AD54" s="107"/>
      <c r="AE54" s="107"/>
      <c r="AF54" s="107"/>
      <c r="AG54" s="107"/>
    </row>
    <row r="55" spans="1:33" s="162" customFormat="1" ht="15" customHeight="1" x14ac:dyDescent="0.2">
      <c r="A55" s="384" t="s">
        <v>481</v>
      </c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170"/>
      <c r="AD55" s="170"/>
      <c r="AE55" s="107"/>
      <c r="AF55" s="107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07"/>
      <c r="AF56" s="107"/>
      <c r="AG56" s="170"/>
    </row>
    <row r="57" spans="1:33" ht="15" customHeight="1" x14ac:dyDescent="0.25">
      <c r="A57" s="386" t="s">
        <v>418</v>
      </c>
      <c r="B57" s="385" t="s">
        <v>19</v>
      </c>
      <c r="C57" s="385"/>
      <c r="D57" s="385"/>
      <c r="E57" s="108"/>
      <c r="F57" s="385" t="s">
        <v>116</v>
      </c>
      <c r="G57" s="385"/>
      <c r="H57" s="385"/>
      <c r="I57" s="108"/>
      <c r="J57" s="385" t="s">
        <v>117</v>
      </c>
      <c r="K57" s="385"/>
      <c r="L57" s="385"/>
      <c r="M57" s="108"/>
      <c r="N57" s="385" t="s">
        <v>118</v>
      </c>
      <c r="O57" s="385"/>
      <c r="P57" s="385"/>
      <c r="Q57" s="108"/>
      <c r="R57" s="385" t="s">
        <v>119</v>
      </c>
      <c r="S57" s="385"/>
      <c r="T57" s="385"/>
      <c r="U57" s="108"/>
      <c r="V57" s="385" t="s">
        <v>120</v>
      </c>
      <c r="W57" s="385"/>
      <c r="X57" s="385"/>
      <c r="Y57" s="108"/>
      <c r="Z57" s="385" t="s">
        <v>121</v>
      </c>
      <c r="AA57" s="385"/>
      <c r="AB57" s="385"/>
    </row>
    <row r="58" spans="1:33" ht="15" customHeight="1" thickBot="1" x14ac:dyDescent="0.3">
      <c r="A58" s="387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83" t="s">
        <v>421</v>
      </c>
      <c r="B60" s="383" t="s">
        <v>76</v>
      </c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29">+B68+B74</f>
        <v>9679</v>
      </c>
      <c r="C62" s="151">
        <f t="shared" si="29"/>
        <v>5658</v>
      </c>
      <c r="D62" s="151">
        <f t="shared" si="29"/>
        <v>4021</v>
      </c>
      <c r="E62" s="151"/>
      <c r="F62" s="151">
        <f t="shared" ref="F62:H64" si="30">+F68+F74</f>
        <v>2209</v>
      </c>
      <c r="G62" s="151">
        <f t="shared" si="30"/>
        <v>1312</v>
      </c>
      <c r="H62" s="151">
        <f t="shared" si="30"/>
        <v>897</v>
      </c>
      <c r="I62" s="151"/>
      <c r="J62" s="151">
        <f t="shared" ref="J62:L64" si="31">+J68+J74</f>
        <v>2254</v>
      </c>
      <c r="K62" s="151">
        <f t="shared" si="31"/>
        <v>1316</v>
      </c>
      <c r="L62" s="151">
        <f t="shared" si="31"/>
        <v>938</v>
      </c>
      <c r="M62" s="151"/>
      <c r="N62" s="151">
        <f t="shared" ref="N62:P64" si="32">+N68+N74</f>
        <v>1887</v>
      </c>
      <c r="O62" s="151">
        <f t="shared" si="32"/>
        <v>1102</v>
      </c>
      <c r="P62" s="151">
        <f t="shared" si="32"/>
        <v>785</v>
      </c>
      <c r="Q62" s="151"/>
      <c r="R62" s="151">
        <f t="shared" ref="R62:T64" si="33">+R68+R74</f>
        <v>2482</v>
      </c>
      <c r="S62" s="151">
        <f t="shared" si="33"/>
        <v>1384</v>
      </c>
      <c r="T62" s="151">
        <f t="shared" si="33"/>
        <v>1098</v>
      </c>
      <c r="U62" s="151"/>
      <c r="V62" s="151">
        <f t="shared" ref="V62:X64" si="34">+V68+V74</f>
        <v>847</v>
      </c>
      <c r="W62" s="151">
        <f t="shared" si="34"/>
        <v>544</v>
      </c>
      <c r="X62" s="151">
        <f t="shared" si="34"/>
        <v>303</v>
      </c>
      <c r="Y62" s="151"/>
      <c r="Z62" s="151">
        <f t="shared" ref="Z62:AB64" si="35">+Z68+Z74</f>
        <v>0</v>
      </c>
      <c r="AA62" s="151">
        <f t="shared" si="35"/>
        <v>0</v>
      </c>
      <c r="AB62" s="151">
        <f t="shared" si="35"/>
        <v>0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29"/>
        <v>9661</v>
      </c>
      <c r="C63" s="114">
        <f t="shared" si="29"/>
        <v>5642</v>
      </c>
      <c r="D63" s="114">
        <f t="shared" si="29"/>
        <v>4019</v>
      </c>
      <c r="E63" s="114"/>
      <c r="F63" s="114">
        <f t="shared" si="30"/>
        <v>2204</v>
      </c>
      <c r="G63" s="114">
        <f t="shared" si="30"/>
        <v>1308</v>
      </c>
      <c r="H63" s="114">
        <f t="shared" si="30"/>
        <v>896</v>
      </c>
      <c r="I63" s="114"/>
      <c r="J63" s="114">
        <f t="shared" si="31"/>
        <v>2251</v>
      </c>
      <c r="K63" s="114">
        <f t="shared" si="31"/>
        <v>1313</v>
      </c>
      <c r="L63" s="114">
        <f t="shared" si="31"/>
        <v>938</v>
      </c>
      <c r="M63" s="114"/>
      <c r="N63" s="114">
        <f t="shared" si="32"/>
        <v>1881</v>
      </c>
      <c r="O63" s="114">
        <f t="shared" si="32"/>
        <v>1097</v>
      </c>
      <c r="P63" s="114">
        <f t="shared" si="32"/>
        <v>784</v>
      </c>
      <c r="Q63" s="114"/>
      <c r="R63" s="114">
        <f t="shared" si="33"/>
        <v>2478</v>
      </c>
      <c r="S63" s="114">
        <f t="shared" si="33"/>
        <v>1380</v>
      </c>
      <c r="T63" s="114">
        <f t="shared" si="33"/>
        <v>1098</v>
      </c>
      <c r="U63" s="114"/>
      <c r="V63" s="114">
        <f t="shared" si="34"/>
        <v>847</v>
      </c>
      <c r="W63" s="114">
        <f t="shared" si="34"/>
        <v>544</v>
      </c>
      <c r="X63" s="114">
        <f t="shared" si="34"/>
        <v>303</v>
      </c>
      <c r="Y63" s="114"/>
      <c r="Z63" s="114">
        <f t="shared" si="35"/>
        <v>0</v>
      </c>
      <c r="AA63" s="114">
        <f t="shared" si="35"/>
        <v>0</v>
      </c>
      <c r="AB63" s="114">
        <f t="shared" si="35"/>
        <v>0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29"/>
        <v>18</v>
      </c>
      <c r="C64" s="114">
        <f t="shared" si="29"/>
        <v>16</v>
      </c>
      <c r="D64" s="114">
        <f t="shared" si="29"/>
        <v>2</v>
      </c>
      <c r="E64" s="114"/>
      <c r="F64" s="114">
        <f t="shared" si="30"/>
        <v>5</v>
      </c>
      <c r="G64" s="114">
        <f t="shared" si="30"/>
        <v>4</v>
      </c>
      <c r="H64" s="114">
        <f t="shared" si="30"/>
        <v>1</v>
      </c>
      <c r="I64" s="114"/>
      <c r="J64" s="114">
        <f t="shared" si="31"/>
        <v>3</v>
      </c>
      <c r="K64" s="114">
        <f t="shared" si="31"/>
        <v>3</v>
      </c>
      <c r="L64" s="114">
        <f t="shared" si="31"/>
        <v>0</v>
      </c>
      <c r="M64" s="114"/>
      <c r="N64" s="114">
        <f t="shared" si="32"/>
        <v>6</v>
      </c>
      <c r="O64" s="114">
        <f t="shared" si="32"/>
        <v>5</v>
      </c>
      <c r="P64" s="114">
        <f t="shared" si="32"/>
        <v>1</v>
      </c>
      <c r="Q64" s="114"/>
      <c r="R64" s="114">
        <f t="shared" si="33"/>
        <v>4</v>
      </c>
      <c r="S64" s="114">
        <f t="shared" si="33"/>
        <v>4</v>
      </c>
      <c r="T64" s="114">
        <f t="shared" si="33"/>
        <v>0</v>
      </c>
      <c r="U64" s="114"/>
      <c r="V64" s="114">
        <f t="shared" si="34"/>
        <v>0</v>
      </c>
      <c r="W64" s="114">
        <f t="shared" si="34"/>
        <v>0</v>
      </c>
      <c r="X64" s="114">
        <f t="shared" si="34"/>
        <v>0</v>
      </c>
      <c r="Y64" s="114"/>
      <c r="Z64" s="114">
        <f t="shared" si="35"/>
        <v>0</v>
      </c>
      <c r="AA64" s="114">
        <f t="shared" si="35"/>
        <v>0</v>
      </c>
      <c r="AB64" s="114">
        <f t="shared" si="35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0</v>
      </c>
      <c r="C65" s="114">
        <f>+C71</f>
        <v>0</v>
      </c>
      <c r="D65" s="114">
        <f>+D71</f>
        <v>0</v>
      </c>
      <c r="E65" s="114"/>
      <c r="F65" s="114">
        <f>+F71</f>
        <v>0</v>
      </c>
      <c r="G65" s="114">
        <f>+G71</f>
        <v>0</v>
      </c>
      <c r="H65" s="114">
        <f>+H71</f>
        <v>0</v>
      </c>
      <c r="I65" s="114"/>
      <c r="J65" s="114">
        <f>+J71</f>
        <v>0</v>
      </c>
      <c r="K65" s="114">
        <f>+K71</f>
        <v>0</v>
      </c>
      <c r="L65" s="114">
        <f>+L71</f>
        <v>0</v>
      </c>
      <c r="M65" s="114"/>
      <c r="N65" s="114">
        <f>+N71</f>
        <v>0</v>
      </c>
      <c r="O65" s="114">
        <f>+O71</f>
        <v>0</v>
      </c>
      <c r="P65" s="114">
        <f>+P71</f>
        <v>0</v>
      </c>
      <c r="Q65" s="114"/>
      <c r="R65" s="114">
        <f>+R71</f>
        <v>0</v>
      </c>
      <c r="S65" s="114">
        <f>+S71</f>
        <v>0</v>
      </c>
      <c r="T65" s="114">
        <f>+T71</f>
        <v>0</v>
      </c>
      <c r="U65" s="114"/>
      <c r="V65" s="114">
        <f>+V71</f>
        <v>0</v>
      </c>
      <c r="W65" s="114">
        <f>+W71</f>
        <v>0</v>
      </c>
      <c r="X65" s="114">
        <f>+X71</f>
        <v>0</v>
      </c>
      <c r="Y65" s="114"/>
      <c r="Z65" s="114">
        <f>+Z71</f>
        <v>0</v>
      </c>
      <c r="AA65" s="114">
        <f>+AA71</f>
        <v>0</v>
      </c>
      <c r="AB65" s="114">
        <f>+AB71</f>
        <v>0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0">
        <v>8429</v>
      </c>
      <c r="C68" s="260">
        <v>4844</v>
      </c>
      <c r="D68" s="260">
        <v>3585</v>
      </c>
      <c r="E68" s="260"/>
      <c r="F68" s="260">
        <v>1988</v>
      </c>
      <c r="G68" s="260">
        <v>1172</v>
      </c>
      <c r="H68" s="260">
        <v>816</v>
      </c>
      <c r="I68" s="260"/>
      <c r="J68" s="260">
        <v>1987</v>
      </c>
      <c r="K68" s="260">
        <v>1145</v>
      </c>
      <c r="L68" s="260">
        <v>842</v>
      </c>
      <c r="M68" s="260"/>
      <c r="N68" s="260">
        <v>1633</v>
      </c>
      <c r="O68" s="260">
        <v>920</v>
      </c>
      <c r="P68" s="260">
        <v>713</v>
      </c>
      <c r="Q68" s="260"/>
      <c r="R68" s="260">
        <v>2081</v>
      </c>
      <c r="S68" s="260">
        <v>1132</v>
      </c>
      <c r="T68" s="260">
        <v>949</v>
      </c>
      <c r="U68" s="260"/>
      <c r="V68" s="260">
        <v>740</v>
      </c>
      <c r="W68" s="260">
        <v>475</v>
      </c>
      <c r="X68" s="260">
        <v>265</v>
      </c>
      <c r="Y68" s="172"/>
      <c r="Z68" s="151">
        <f>SUM(Z69:Z71)</f>
        <v>0</v>
      </c>
      <c r="AA68" s="151">
        <f>SUM(AA69:AA71)</f>
        <v>0</v>
      </c>
      <c r="AB68" s="151">
        <f>SUM(AB69:AB71)</f>
        <v>0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1">
        <v>8411</v>
      </c>
      <c r="C69" s="261">
        <v>4828</v>
      </c>
      <c r="D69" s="261">
        <v>3583</v>
      </c>
      <c r="E69" s="261"/>
      <c r="F69" s="261">
        <v>1983</v>
      </c>
      <c r="G69" s="261">
        <v>1168</v>
      </c>
      <c r="H69" s="261">
        <v>815</v>
      </c>
      <c r="I69" s="261"/>
      <c r="J69" s="261">
        <v>1984</v>
      </c>
      <c r="K69" s="261">
        <v>1142</v>
      </c>
      <c r="L69" s="261">
        <v>842</v>
      </c>
      <c r="M69" s="261"/>
      <c r="N69" s="261">
        <v>1627</v>
      </c>
      <c r="O69" s="261">
        <v>915</v>
      </c>
      <c r="P69" s="261">
        <v>712</v>
      </c>
      <c r="Q69" s="261"/>
      <c r="R69" s="261">
        <v>2077</v>
      </c>
      <c r="S69" s="261">
        <v>1128</v>
      </c>
      <c r="T69" s="261">
        <v>949</v>
      </c>
      <c r="U69" s="261"/>
      <c r="V69" s="261">
        <v>740</v>
      </c>
      <c r="W69" s="261">
        <v>475</v>
      </c>
      <c r="X69" s="261">
        <v>265</v>
      </c>
      <c r="Y69" s="118"/>
      <c r="Z69" s="118">
        <v>0</v>
      </c>
      <c r="AA69" s="118">
        <v>0</v>
      </c>
      <c r="AB69" s="118">
        <v>0</v>
      </c>
    </row>
    <row r="70" spans="1:33" ht="15" customHeight="1" x14ac:dyDescent="0.2">
      <c r="A70" s="115" t="s">
        <v>74</v>
      </c>
      <c r="B70" s="261">
        <v>18</v>
      </c>
      <c r="C70" s="261">
        <v>16</v>
      </c>
      <c r="D70" s="261">
        <v>2</v>
      </c>
      <c r="E70" s="261"/>
      <c r="F70" s="261">
        <v>5</v>
      </c>
      <c r="G70" s="261">
        <v>4</v>
      </c>
      <c r="H70" s="261">
        <v>1</v>
      </c>
      <c r="I70" s="261"/>
      <c r="J70" s="261">
        <v>3</v>
      </c>
      <c r="K70" s="261">
        <v>3</v>
      </c>
      <c r="L70" s="261">
        <v>0</v>
      </c>
      <c r="M70" s="261"/>
      <c r="N70" s="261">
        <v>6</v>
      </c>
      <c r="O70" s="261">
        <v>5</v>
      </c>
      <c r="P70" s="261">
        <v>1</v>
      </c>
      <c r="Q70" s="261"/>
      <c r="R70" s="261">
        <v>4</v>
      </c>
      <c r="S70" s="261">
        <v>4</v>
      </c>
      <c r="T70" s="261">
        <v>0</v>
      </c>
      <c r="U70" s="261"/>
      <c r="V70" s="261">
        <v>0</v>
      </c>
      <c r="W70" s="261">
        <v>0</v>
      </c>
      <c r="X70" s="261">
        <v>0</v>
      </c>
      <c r="Y70" s="118"/>
      <c r="Z70" s="118">
        <v>0</v>
      </c>
      <c r="AA70" s="118">
        <v>0</v>
      </c>
      <c r="AB70" s="118">
        <v>0</v>
      </c>
    </row>
    <row r="71" spans="1:33" ht="15" customHeight="1" x14ac:dyDescent="0.2">
      <c r="A71" s="115" t="s">
        <v>245</v>
      </c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118"/>
      <c r="Z71" s="118">
        <v>0</v>
      </c>
      <c r="AA71" s="118">
        <v>0</v>
      </c>
      <c r="AB71" s="118">
        <v>0</v>
      </c>
    </row>
    <row r="72" spans="1:33" ht="15" customHeight="1" x14ac:dyDescent="0.2">
      <c r="A72" s="115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118"/>
      <c r="Z72" s="118"/>
      <c r="AA72" s="118"/>
      <c r="AB72" s="118"/>
    </row>
    <row r="73" spans="1:33" ht="15" customHeight="1" x14ac:dyDescent="0.2">
      <c r="A73" s="124" t="s">
        <v>420</v>
      </c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118"/>
      <c r="Z73" s="118"/>
      <c r="AA73" s="118"/>
      <c r="AB73" s="118"/>
    </row>
    <row r="74" spans="1:33" s="123" customFormat="1" ht="15" customHeight="1" x14ac:dyDescent="0.2">
      <c r="A74" s="136" t="s">
        <v>19</v>
      </c>
      <c r="B74" s="260">
        <v>1250</v>
      </c>
      <c r="C74" s="260">
        <v>814</v>
      </c>
      <c r="D74" s="260">
        <v>436</v>
      </c>
      <c r="E74" s="260"/>
      <c r="F74" s="260">
        <v>221</v>
      </c>
      <c r="G74" s="260">
        <v>140</v>
      </c>
      <c r="H74" s="260">
        <v>81</v>
      </c>
      <c r="I74" s="260"/>
      <c r="J74" s="260">
        <v>267</v>
      </c>
      <c r="K74" s="260">
        <v>171</v>
      </c>
      <c r="L74" s="260">
        <v>96</v>
      </c>
      <c r="M74" s="260"/>
      <c r="N74" s="260">
        <v>254</v>
      </c>
      <c r="O74" s="260">
        <v>182</v>
      </c>
      <c r="P74" s="260">
        <v>72</v>
      </c>
      <c r="Q74" s="260"/>
      <c r="R74" s="260">
        <v>401</v>
      </c>
      <c r="S74" s="260">
        <v>252</v>
      </c>
      <c r="T74" s="260">
        <v>149</v>
      </c>
      <c r="U74" s="260"/>
      <c r="V74" s="260">
        <v>107</v>
      </c>
      <c r="W74" s="260">
        <v>69</v>
      </c>
      <c r="X74" s="260">
        <v>38</v>
      </c>
      <c r="Y74" s="172"/>
      <c r="Z74" s="151">
        <f>SUM(Z75:Z78)</f>
        <v>0</v>
      </c>
      <c r="AA74" s="151">
        <f>SUM(AA75:AA78)</f>
        <v>0</v>
      </c>
      <c r="AB74" s="151">
        <f>SUM(AB75:AB78)</f>
        <v>0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1">
        <v>1250</v>
      </c>
      <c r="C75" s="261">
        <v>814</v>
      </c>
      <c r="D75" s="261">
        <v>436</v>
      </c>
      <c r="E75" s="261"/>
      <c r="F75" s="261">
        <v>221</v>
      </c>
      <c r="G75" s="261">
        <v>140</v>
      </c>
      <c r="H75" s="261">
        <v>81</v>
      </c>
      <c r="I75" s="261"/>
      <c r="J75" s="261">
        <v>267</v>
      </c>
      <c r="K75" s="261">
        <v>171</v>
      </c>
      <c r="L75" s="261">
        <v>96</v>
      </c>
      <c r="M75" s="261"/>
      <c r="N75" s="261">
        <v>254</v>
      </c>
      <c r="O75" s="261">
        <v>182</v>
      </c>
      <c r="P75" s="261">
        <v>72</v>
      </c>
      <c r="Q75" s="261"/>
      <c r="R75" s="261">
        <v>401</v>
      </c>
      <c r="S75" s="261">
        <v>252</v>
      </c>
      <c r="T75" s="261">
        <v>149</v>
      </c>
      <c r="U75" s="261"/>
      <c r="V75" s="261">
        <v>107</v>
      </c>
      <c r="W75" s="261">
        <v>69</v>
      </c>
      <c r="X75" s="261">
        <v>38</v>
      </c>
      <c r="Y75" s="118"/>
      <c r="Z75" s="118">
        <v>0</v>
      </c>
      <c r="AA75" s="118">
        <v>0</v>
      </c>
      <c r="AB75" s="118">
        <v>0</v>
      </c>
    </row>
    <row r="76" spans="1:33" ht="15" customHeight="1" x14ac:dyDescent="0.25">
      <c r="A76" s="115" t="s">
        <v>74</v>
      </c>
      <c r="B76" s="118">
        <v>0</v>
      </c>
      <c r="C76" s="118">
        <v>0</v>
      </c>
      <c r="D76" s="118">
        <v>0</v>
      </c>
      <c r="E76" s="118"/>
      <c r="F76" s="118">
        <v>0</v>
      </c>
      <c r="G76" s="118">
        <v>0</v>
      </c>
      <c r="H76" s="118">
        <v>0</v>
      </c>
      <c r="I76" s="118"/>
      <c r="J76" s="118">
        <v>0</v>
      </c>
      <c r="K76" s="118">
        <v>0</v>
      </c>
      <c r="L76" s="118">
        <v>0</v>
      </c>
      <c r="M76" s="118"/>
      <c r="N76" s="118">
        <v>0</v>
      </c>
      <c r="O76" s="118">
        <v>0</v>
      </c>
      <c r="P76" s="118">
        <v>0</v>
      </c>
      <c r="Q76" s="118"/>
      <c r="R76" s="118">
        <v>0</v>
      </c>
      <c r="S76" s="118">
        <v>0</v>
      </c>
      <c r="T76" s="118">
        <v>0</v>
      </c>
      <c r="U76" s="118"/>
      <c r="V76" s="118">
        <v>0</v>
      </c>
      <c r="W76" s="118">
        <v>0</v>
      </c>
      <c r="X76" s="118">
        <v>0</v>
      </c>
      <c r="Y76" s="118"/>
      <c r="Z76" s="118">
        <v>0</v>
      </c>
      <c r="AA76" s="118">
        <v>0</v>
      </c>
      <c r="AB76" s="118">
        <v>0</v>
      </c>
    </row>
    <row r="77" spans="1:33" ht="15" customHeight="1" x14ac:dyDescent="0.25">
      <c r="A77" s="115" t="s">
        <v>245</v>
      </c>
      <c r="B77" s="118">
        <v>0</v>
      </c>
      <c r="C77" s="118">
        <v>0</v>
      </c>
      <c r="D77" s="118">
        <v>0</v>
      </c>
      <c r="E77" s="118"/>
      <c r="F77" s="118">
        <v>0</v>
      </c>
      <c r="G77" s="118">
        <v>0</v>
      </c>
      <c r="H77" s="118">
        <v>0</v>
      </c>
      <c r="I77" s="118"/>
      <c r="J77" s="118">
        <v>0</v>
      </c>
      <c r="K77" s="118">
        <v>0</v>
      </c>
      <c r="L77" s="118">
        <v>0</v>
      </c>
      <c r="M77" s="118"/>
      <c r="N77" s="118">
        <v>0</v>
      </c>
      <c r="O77" s="118">
        <v>0</v>
      </c>
      <c r="P77" s="118">
        <v>0</v>
      </c>
      <c r="Q77" s="118"/>
      <c r="R77" s="118">
        <v>0</v>
      </c>
      <c r="S77" s="118">
        <v>0</v>
      </c>
      <c r="T77" s="118">
        <v>0</v>
      </c>
      <c r="U77" s="118"/>
      <c r="V77" s="118">
        <v>0</v>
      </c>
      <c r="W77" s="118">
        <v>0</v>
      </c>
      <c r="X77" s="118">
        <v>0</v>
      </c>
      <c r="Y77" s="118"/>
      <c r="Z77" s="118">
        <v>0</v>
      </c>
      <c r="AA77" s="118">
        <v>0</v>
      </c>
      <c r="AB77" s="118"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83" t="s">
        <v>422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29.873456790123459</v>
      </c>
      <c r="C81" s="173">
        <f t="shared" ref="C81:D81" si="36">+C62/(C62+C12)*100</f>
        <v>36.430365076299012</v>
      </c>
      <c r="D81" s="173">
        <f t="shared" si="36"/>
        <v>23.836623392020869</v>
      </c>
      <c r="E81" s="173"/>
      <c r="F81" s="173">
        <f>+F62/(F62+F12)*100</f>
        <v>46.573898376554922</v>
      </c>
      <c r="G81" s="173">
        <f t="shared" ref="G81:H81" si="37">+G62/(G62+G12)*100</f>
        <v>53.441955193482691</v>
      </c>
      <c r="H81" s="173">
        <f t="shared" si="37"/>
        <v>39.204545454545453</v>
      </c>
      <c r="I81" s="173"/>
      <c r="J81" s="173">
        <f>+J62/(J62+J12)*100</f>
        <v>39.613356766256594</v>
      </c>
      <c r="K81" s="173">
        <f t="shared" ref="K81:L81" si="38">+K62/(K62+K12)*100</f>
        <v>45.114844017826535</v>
      </c>
      <c r="L81" s="173">
        <f t="shared" si="38"/>
        <v>33.826181031373963</v>
      </c>
      <c r="M81" s="173"/>
      <c r="N81" s="173">
        <f>+N62/(N62+N12)*100</f>
        <v>29.74464060529634</v>
      </c>
      <c r="O81" s="173">
        <f t="shared" ref="O81:P81" si="39">+O62/(O62+O12)*100</f>
        <v>36.238079579085827</v>
      </c>
      <c r="P81" s="173">
        <f t="shared" si="39"/>
        <v>23.766273085074175</v>
      </c>
      <c r="Q81" s="173"/>
      <c r="R81" s="173">
        <f>+R62/(R62+R12)*100</f>
        <v>28.823597723841598</v>
      </c>
      <c r="S81" s="173">
        <f t="shared" ref="S81:T81" si="40">+S62/(S62+S12)*100</f>
        <v>34.51371571072319</v>
      </c>
      <c r="T81" s="173">
        <f t="shared" si="40"/>
        <v>23.864377309280592</v>
      </c>
      <c r="U81" s="173"/>
      <c r="V81" s="173">
        <f>+V62/(V62+V12)*100</f>
        <v>12.079292641186537</v>
      </c>
      <c r="W81" s="173">
        <f t="shared" ref="W81:X81" si="41">+W62/(W62+W12)*100</f>
        <v>17.503217503217503</v>
      </c>
      <c r="X81" s="173">
        <f t="shared" si="41"/>
        <v>7.7612704918032795</v>
      </c>
      <c r="Y81" s="173"/>
      <c r="Z81" s="173">
        <v>0</v>
      </c>
      <c r="AA81" s="173">
        <v>0</v>
      </c>
      <c r="AB81" s="173">
        <v>0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29.88893357671008</v>
      </c>
      <c r="C82" s="125">
        <f t="shared" ref="C82:D82" si="42">+C63/(C63+C13)*100</f>
        <v>36.451737950639618</v>
      </c>
      <c r="D82" s="125">
        <f t="shared" si="42"/>
        <v>23.858711783912138</v>
      </c>
      <c r="E82" s="125"/>
      <c r="F82" s="125">
        <f>+F63/(F63+F13)*100</f>
        <v>46.596194503171247</v>
      </c>
      <c r="G82" s="125">
        <f t="shared" ref="G82:H82" si="43">+G63/(G63+G13)*100</f>
        <v>53.496932515337427</v>
      </c>
      <c r="H82" s="125">
        <f t="shared" si="43"/>
        <v>39.212253829321661</v>
      </c>
      <c r="I82" s="125"/>
      <c r="J82" s="125">
        <f>+J63/(J63+J13)*100</f>
        <v>39.665198237885463</v>
      </c>
      <c r="K82" s="125">
        <f t="shared" ref="K82:L82" si="44">+K63/(K63+K13)*100</f>
        <v>45.197934595524956</v>
      </c>
      <c r="L82" s="125">
        <f t="shared" si="44"/>
        <v>33.862815884476532</v>
      </c>
      <c r="M82" s="125"/>
      <c r="N82" s="125">
        <f>+N63/(N63+N13)*100</f>
        <v>29.720334966029387</v>
      </c>
      <c r="O82" s="125">
        <f t="shared" ref="O82:P82" si="45">+O63/(O63+O13)*100</f>
        <v>36.180738786279683</v>
      </c>
      <c r="P82" s="125">
        <f t="shared" si="45"/>
        <v>23.7791932059448</v>
      </c>
      <c r="Q82" s="125"/>
      <c r="R82" s="125">
        <f>+R63/(R63+R13)*100</f>
        <v>28.840782122905029</v>
      </c>
      <c r="S82" s="125">
        <f t="shared" ref="S82:T82" si="46">+S63/(S63+S13)*100</f>
        <v>34.517258629314654</v>
      </c>
      <c r="T82" s="125">
        <f t="shared" si="46"/>
        <v>23.900740095777103</v>
      </c>
      <c r="U82" s="125"/>
      <c r="V82" s="125">
        <f>+V63/(V63+V13)*100</f>
        <v>12.105187937687582</v>
      </c>
      <c r="W82" s="125">
        <f t="shared" ref="W82:X82" si="47">+W63/(W63+W13)*100</f>
        <v>17.559715945771465</v>
      </c>
      <c r="X82" s="125">
        <f t="shared" si="47"/>
        <v>7.7712233906129775</v>
      </c>
      <c r="Y82" s="125"/>
      <c r="Z82" s="125">
        <v>0</v>
      </c>
      <c r="AA82" s="125">
        <v>0</v>
      </c>
      <c r="AB82" s="125">
        <v>0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>+B64/(B64+B14)*100</f>
        <v>23.376623376623375</v>
      </c>
      <c r="C83" s="125">
        <f t="shared" ref="C83:D83" si="48">+C64/(C64+C14)*100</f>
        <v>30.188679245283019</v>
      </c>
      <c r="D83" s="125">
        <f t="shared" si="48"/>
        <v>8.3333333333333321</v>
      </c>
      <c r="E83" s="125"/>
      <c r="F83" s="125">
        <f>+F64/(F64+F14)*100</f>
        <v>38.461538461538467</v>
      </c>
      <c r="G83" s="125">
        <f t="shared" ref="G83:H83" si="49">+G64/(G64+G14)*100</f>
        <v>40</v>
      </c>
      <c r="H83" s="125">
        <f t="shared" si="49"/>
        <v>33.333333333333329</v>
      </c>
      <c r="I83" s="125"/>
      <c r="J83" s="125">
        <f>+J64/(J64+J14)*100</f>
        <v>20</v>
      </c>
      <c r="K83" s="125">
        <f t="shared" ref="K83:L83" si="50">+K64/(K64+K14)*100</f>
        <v>25</v>
      </c>
      <c r="L83" s="125">
        <f t="shared" si="50"/>
        <v>0</v>
      </c>
      <c r="M83" s="125"/>
      <c r="N83" s="125">
        <f>+N64/(N64+N14)*100</f>
        <v>40</v>
      </c>
      <c r="O83" s="125">
        <f t="shared" ref="O83:P83" si="51">+O64/(O64+O14)*100</f>
        <v>55.555555555555557</v>
      </c>
      <c r="P83" s="125">
        <f t="shared" si="51"/>
        <v>16.666666666666664</v>
      </c>
      <c r="Q83" s="125"/>
      <c r="R83" s="125">
        <f>+R64/(R64+R14)*100</f>
        <v>21.052631578947366</v>
      </c>
      <c r="S83" s="125">
        <f t="shared" ref="S83:T83" si="52">+S64/(S64+S14)*100</f>
        <v>33.333333333333329</v>
      </c>
      <c r="T83" s="125">
        <f t="shared" si="52"/>
        <v>0</v>
      </c>
      <c r="U83" s="125"/>
      <c r="V83" s="125">
        <f>+V64/(V64+V14)*100</f>
        <v>0</v>
      </c>
      <c r="W83" s="125">
        <f t="shared" ref="W83:X83" si="53">+W64/(W64+W14)*100</f>
        <v>0</v>
      </c>
      <c r="X83" s="125">
        <f t="shared" si="53"/>
        <v>0</v>
      </c>
      <c r="Y83" s="125"/>
      <c r="Z83" s="125">
        <v>0</v>
      </c>
      <c r="AA83" s="125">
        <v>0</v>
      </c>
      <c r="AB83" s="125"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 t="s">
        <v>61</v>
      </c>
      <c r="C84" s="125" t="s">
        <v>61</v>
      </c>
      <c r="D84" s="125" t="s">
        <v>61</v>
      </c>
      <c r="E84" s="125"/>
      <c r="F84" s="125" t="s">
        <v>61</v>
      </c>
      <c r="G84" s="125" t="s">
        <v>61</v>
      </c>
      <c r="H84" s="125" t="s">
        <v>61</v>
      </c>
      <c r="I84" s="125"/>
      <c r="J84" s="125" t="s">
        <v>61</v>
      </c>
      <c r="K84" s="125" t="s">
        <v>61</v>
      </c>
      <c r="L84" s="125" t="s">
        <v>61</v>
      </c>
      <c r="M84" s="125"/>
      <c r="N84" s="125" t="s">
        <v>61</v>
      </c>
      <c r="O84" s="125" t="s">
        <v>61</v>
      </c>
      <c r="P84" s="125" t="s">
        <v>61</v>
      </c>
      <c r="Q84" s="125"/>
      <c r="R84" s="125" t="s">
        <v>61</v>
      </c>
      <c r="S84" s="125" t="s">
        <v>61</v>
      </c>
      <c r="T84" s="125" t="s">
        <v>61</v>
      </c>
      <c r="U84" s="125"/>
      <c r="V84" s="125" t="s">
        <v>61</v>
      </c>
      <c r="W84" s="125" t="s">
        <v>61</v>
      </c>
      <c r="X84" s="125" t="s">
        <v>61</v>
      </c>
      <c r="Y84" s="125"/>
      <c r="Z84" s="125" t="s">
        <v>61</v>
      </c>
      <c r="AA84" s="125" t="s">
        <v>61</v>
      </c>
      <c r="AB84" s="125" t="s">
        <v>61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30.519950756752845</v>
      </c>
      <c r="C87" s="173">
        <f t="shared" ref="C87:D88" si="54">+C68/(C68+C18)*100</f>
        <v>36.946075814201819</v>
      </c>
      <c r="D87" s="173">
        <f t="shared" si="54"/>
        <v>24.712207899634659</v>
      </c>
      <c r="E87" s="226"/>
      <c r="F87" s="173">
        <f>+F68/(F68+F18)*100</f>
        <v>48.287588049550642</v>
      </c>
      <c r="G87" s="173">
        <f t="shared" ref="G87:H88" si="55">+G68/(G68+G18)*100</f>
        <v>55.466161855182207</v>
      </c>
      <c r="H87" s="173">
        <f t="shared" si="55"/>
        <v>40.718562874251496</v>
      </c>
      <c r="I87" s="226"/>
      <c r="J87" s="173">
        <f>+J68/(J68+J18)*100</f>
        <v>40.775702852452291</v>
      </c>
      <c r="K87" s="173">
        <f t="shared" ref="K87:L88" si="56">+K68/(K68+K18)*100</f>
        <v>46.544715447154474</v>
      </c>
      <c r="L87" s="173">
        <f t="shared" si="56"/>
        <v>34.894322420223787</v>
      </c>
      <c r="M87" s="226"/>
      <c r="N87" s="173">
        <f>+N68/(N68+N18)*100</f>
        <v>30.023901452472877</v>
      </c>
      <c r="O87" s="173">
        <f t="shared" ref="O87:P88" si="57">+O68/(O68+O18)*100</f>
        <v>35.589941972920698</v>
      </c>
      <c r="P87" s="173">
        <f t="shared" si="57"/>
        <v>24.982480728801683</v>
      </c>
      <c r="Q87" s="226"/>
      <c r="R87" s="173">
        <f>+R68/(R68+R18)*100</f>
        <v>28.557705502950459</v>
      </c>
      <c r="S87" s="173">
        <f t="shared" ref="S87:T88" si="58">+S68/(S68+S18)*100</f>
        <v>34.034876728803368</v>
      </c>
      <c r="T87" s="173">
        <f t="shared" si="58"/>
        <v>23.958596314062106</v>
      </c>
      <c r="U87" s="226"/>
      <c r="V87" s="173">
        <f>+V68/(V68+V18)*100</f>
        <v>12.538122670281259</v>
      </c>
      <c r="W87" s="173">
        <f t="shared" ref="W87:X88" si="59">+W68/(W68+W18)*100</f>
        <v>18.081461743433575</v>
      </c>
      <c r="X87" s="173">
        <f t="shared" si="59"/>
        <v>8.0916030534351151</v>
      </c>
      <c r="Y87" s="173"/>
      <c r="Z87" s="173">
        <v>0</v>
      </c>
      <c r="AA87" s="173">
        <v>0</v>
      </c>
      <c r="AB87" s="173">
        <v>0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30.539922297665299</v>
      </c>
      <c r="C88" s="125">
        <f t="shared" si="54"/>
        <v>36.973502833512022</v>
      </c>
      <c r="D88" s="125">
        <f t="shared" si="54"/>
        <v>24.739349582268865</v>
      </c>
      <c r="E88" s="129"/>
      <c r="F88" s="125">
        <f>+F69/(F69+F19)*100</f>
        <v>48.3187134502924</v>
      </c>
      <c r="G88" s="125">
        <f t="shared" si="55"/>
        <v>55.539705183071796</v>
      </c>
      <c r="H88" s="125">
        <f t="shared" si="55"/>
        <v>40.729635182408799</v>
      </c>
      <c r="I88" s="129"/>
      <c r="J88" s="125">
        <f>+J69/(J69+J19)*100</f>
        <v>40.839851790860436</v>
      </c>
      <c r="K88" s="125">
        <f t="shared" si="56"/>
        <v>46.650326797385624</v>
      </c>
      <c r="L88" s="125">
        <f t="shared" si="56"/>
        <v>34.937759336099582</v>
      </c>
      <c r="M88" s="129"/>
      <c r="N88" s="125">
        <f>+N69/(N69+N19)*100</f>
        <v>29.996312684365783</v>
      </c>
      <c r="O88" s="125">
        <f t="shared" si="57"/>
        <v>35.520186335403722</v>
      </c>
      <c r="P88" s="125">
        <f t="shared" si="57"/>
        <v>25</v>
      </c>
      <c r="Q88" s="129"/>
      <c r="R88" s="125">
        <f>+R69/(R69+R19)*100</f>
        <v>28.577325261419922</v>
      </c>
      <c r="S88" s="125">
        <f t="shared" si="58"/>
        <v>34.03741701870851</v>
      </c>
      <c r="T88" s="125">
        <f t="shared" si="58"/>
        <v>24.001011633788568</v>
      </c>
      <c r="U88" s="129"/>
      <c r="V88" s="125">
        <f>+V69/(V69+V19)*100</f>
        <v>12.570069644980467</v>
      </c>
      <c r="W88" s="125">
        <f t="shared" si="59"/>
        <v>18.150554069545279</v>
      </c>
      <c r="X88" s="125">
        <f t="shared" si="59"/>
        <v>8.1039755351681961</v>
      </c>
      <c r="Y88" s="129"/>
      <c r="Z88" s="125">
        <v>0</v>
      </c>
      <c r="AA88" s="125">
        <v>0</v>
      </c>
      <c r="AB88" s="125">
        <v>0</v>
      </c>
    </row>
    <row r="89" spans="1:33" ht="15" customHeight="1" x14ac:dyDescent="0.25">
      <c r="A89" s="107" t="s">
        <v>74</v>
      </c>
      <c r="B89" s="125">
        <f>+B70/(B70+B20)*100</f>
        <v>23.376623376623375</v>
      </c>
      <c r="C89" s="125">
        <f t="shared" ref="C89:D89" si="60">+C70/(C70+C20)*100</f>
        <v>30.188679245283019</v>
      </c>
      <c r="D89" s="125">
        <f t="shared" si="60"/>
        <v>8.3333333333333321</v>
      </c>
      <c r="E89" s="129"/>
      <c r="F89" s="125">
        <f>+F70/(F70+F20)*100</f>
        <v>38.461538461538467</v>
      </c>
      <c r="G89" s="125">
        <f t="shared" ref="G89:H89" si="61">+G70/(G70+G20)*100</f>
        <v>40</v>
      </c>
      <c r="H89" s="125">
        <f t="shared" si="61"/>
        <v>33.333333333333329</v>
      </c>
      <c r="I89" s="129"/>
      <c r="J89" s="125">
        <f>+J70/(J70+J20)*100</f>
        <v>20</v>
      </c>
      <c r="K89" s="125">
        <f t="shared" ref="K89:L89" si="62">+K70/(K70+K20)*100</f>
        <v>25</v>
      </c>
      <c r="L89" s="125">
        <f t="shared" si="62"/>
        <v>0</v>
      </c>
      <c r="M89" s="129"/>
      <c r="N89" s="125">
        <f>+N70/(N70+N20)*100</f>
        <v>40</v>
      </c>
      <c r="O89" s="125">
        <f t="shared" ref="O89:P89" si="63">+O70/(O70+O20)*100</f>
        <v>55.555555555555557</v>
      </c>
      <c r="P89" s="125">
        <f t="shared" si="63"/>
        <v>16.666666666666664</v>
      </c>
      <c r="Q89" s="129"/>
      <c r="R89" s="125">
        <f>+R70/(R70+R20)*100</f>
        <v>21.052631578947366</v>
      </c>
      <c r="S89" s="125">
        <f t="shared" ref="S89:T89" si="64">+S70/(S70+S20)*100</f>
        <v>33.333333333333329</v>
      </c>
      <c r="T89" s="125">
        <f t="shared" si="64"/>
        <v>0</v>
      </c>
      <c r="U89" s="129"/>
      <c r="V89" s="125">
        <f>+V70/(V70+V20)*100</f>
        <v>0</v>
      </c>
      <c r="W89" s="125">
        <f t="shared" ref="W89:X89" si="65">+W70/(W70+W20)*100</f>
        <v>0</v>
      </c>
      <c r="X89" s="125">
        <f t="shared" si="65"/>
        <v>0</v>
      </c>
      <c r="Y89" s="129"/>
      <c r="Z89" s="125">
        <v>0</v>
      </c>
      <c r="AA89" s="125">
        <v>0</v>
      </c>
      <c r="AB89" s="125">
        <v>0</v>
      </c>
    </row>
    <row r="90" spans="1:33" ht="15" customHeight="1" x14ac:dyDescent="0.25">
      <c r="A90" s="107" t="s">
        <v>245</v>
      </c>
      <c r="B90" s="125" t="s">
        <v>61</v>
      </c>
      <c r="C90" s="125" t="s">
        <v>61</v>
      </c>
      <c r="D90" s="125" t="s">
        <v>61</v>
      </c>
      <c r="E90" s="129"/>
      <c r="F90" s="125" t="s">
        <v>61</v>
      </c>
      <c r="G90" s="125" t="s">
        <v>61</v>
      </c>
      <c r="H90" s="125" t="s">
        <v>61</v>
      </c>
      <c r="I90" s="129"/>
      <c r="J90" s="125" t="s">
        <v>61</v>
      </c>
      <c r="K90" s="125" t="s">
        <v>61</v>
      </c>
      <c r="L90" s="125" t="s">
        <v>61</v>
      </c>
      <c r="M90" s="129"/>
      <c r="N90" s="125" t="s">
        <v>61</v>
      </c>
      <c r="O90" s="125" t="s">
        <v>61</v>
      </c>
      <c r="P90" s="125" t="s">
        <v>61</v>
      </c>
      <c r="Q90" s="129"/>
      <c r="R90" s="125" t="s">
        <v>61</v>
      </c>
      <c r="S90" s="125" t="s">
        <v>61</v>
      </c>
      <c r="T90" s="125" t="s">
        <v>61</v>
      </c>
      <c r="U90" s="129"/>
      <c r="V90" s="125" t="s">
        <v>61</v>
      </c>
      <c r="W90" s="125" t="s">
        <v>61</v>
      </c>
      <c r="X90" s="125" t="s">
        <v>61</v>
      </c>
      <c r="Y90" s="129"/>
      <c r="Z90" s="125" t="s">
        <v>61</v>
      </c>
      <c r="AA90" s="125" t="s">
        <v>61</v>
      </c>
      <c r="AB90" s="125" t="s">
        <v>61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26.139690506064404</v>
      </c>
      <c r="C93" s="173">
        <f t="shared" ref="C93:D94" si="66">+C74/(C74+C24)*100</f>
        <v>33.636363636363633</v>
      </c>
      <c r="D93" s="173">
        <f t="shared" si="66"/>
        <v>18.458933107535984</v>
      </c>
      <c r="E93" s="226"/>
      <c r="F93" s="173">
        <f>+F74/(F74+F24)*100</f>
        <v>35.303514376996802</v>
      </c>
      <c r="G93" s="173">
        <f t="shared" ref="G93:H94" si="67">+G74/(G74+G24)*100</f>
        <v>40.935672514619881</v>
      </c>
      <c r="H93" s="173">
        <f t="shared" si="67"/>
        <v>28.52112676056338</v>
      </c>
      <c r="I93" s="226"/>
      <c r="J93" s="173">
        <f>+J74/(J74+J24)*100</f>
        <v>32.680538555691555</v>
      </c>
      <c r="K93" s="173">
        <f t="shared" ref="K93:L94" si="68">+K74/(K74+K24)*100</f>
        <v>37.417943107221006</v>
      </c>
      <c r="L93" s="173">
        <f t="shared" si="68"/>
        <v>26.666666666666668</v>
      </c>
      <c r="M93" s="226"/>
      <c r="N93" s="173">
        <f>+N74/(N74+N24)*100</f>
        <v>28.066298342541433</v>
      </c>
      <c r="O93" s="173">
        <f t="shared" ref="O93:P94" si="69">+O74/(O74+O24)*100</f>
        <v>39.912280701754391</v>
      </c>
      <c r="P93" s="173">
        <f t="shared" si="69"/>
        <v>16.035634743875278</v>
      </c>
      <c r="Q93" s="226"/>
      <c r="R93" s="173">
        <f>+R74/(R74+R24)*100</f>
        <v>30.28700906344411</v>
      </c>
      <c r="S93" s="173">
        <f t="shared" ref="S93:T94" si="70">+S74/(S74+S24)*100</f>
        <v>36.84210526315789</v>
      </c>
      <c r="T93" s="173">
        <f t="shared" si="70"/>
        <v>23.28125</v>
      </c>
      <c r="U93" s="226"/>
      <c r="V93" s="173">
        <f>+V74/(V74+V24)*100</f>
        <v>9.6396396396396398</v>
      </c>
      <c r="W93" s="173">
        <f t="shared" ref="W93:X94" si="71">+W74/(W74+W24)*100</f>
        <v>14.345114345114347</v>
      </c>
      <c r="X93" s="173">
        <f t="shared" si="71"/>
        <v>6.0413354531001593</v>
      </c>
      <c r="Y93" s="173"/>
      <c r="Z93" s="173">
        <v>0</v>
      </c>
      <c r="AA93" s="173">
        <v>0</v>
      </c>
      <c r="AB93" s="173">
        <v>0</v>
      </c>
    </row>
    <row r="94" spans="1:33" ht="15" customHeight="1" x14ac:dyDescent="0.25">
      <c r="A94" s="107" t="s">
        <v>73</v>
      </c>
      <c r="B94" s="125">
        <f>+B75/(B75+B25)*100</f>
        <v>26.139690506064404</v>
      </c>
      <c r="C94" s="125">
        <f t="shared" si="66"/>
        <v>33.636363636363633</v>
      </c>
      <c r="D94" s="125">
        <f t="shared" si="66"/>
        <v>18.458933107535984</v>
      </c>
      <c r="E94" s="129"/>
      <c r="F94" s="125">
        <f>+F75/(F75+F25)*100</f>
        <v>35.303514376996802</v>
      </c>
      <c r="G94" s="125">
        <f t="shared" si="67"/>
        <v>40.935672514619881</v>
      </c>
      <c r="H94" s="125">
        <f t="shared" si="67"/>
        <v>28.52112676056338</v>
      </c>
      <c r="I94" s="129"/>
      <c r="J94" s="125">
        <f>+J75/(J75+J25)*100</f>
        <v>32.680538555691555</v>
      </c>
      <c r="K94" s="125">
        <f t="shared" si="68"/>
        <v>37.417943107221006</v>
      </c>
      <c r="L94" s="125">
        <f t="shared" si="68"/>
        <v>26.666666666666668</v>
      </c>
      <c r="M94" s="129"/>
      <c r="N94" s="125">
        <f>+N75/(N75+N25)*100</f>
        <v>28.066298342541433</v>
      </c>
      <c r="O94" s="125">
        <f t="shared" si="69"/>
        <v>39.912280701754391</v>
      </c>
      <c r="P94" s="125">
        <f t="shared" si="69"/>
        <v>16.035634743875278</v>
      </c>
      <c r="Q94" s="129"/>
      <c r="R94" s="125">
        <f>+R75/(R75+R25)*100</f>
        <v>30.28700906344411</v>
      </c>
      <c r="S94" s="125">
        <f t="shared" si="70"/>
        <v>36.84210526315789</v>
      </c>
      <c r="T94" s="125">
        <f t="shared" si="70"/>
        <v>23.28125</v>
      </c>
      <c r="U94" s="129"/>
      <c r="V94" s="125">
        <f>+V75/(V75+V25)*100</f>
        <v>9.6396396396396398</v>
      </c>
      <c r="W94" s="125">
        <f t="shared" si="71"/>
        <v>14.345114345114347</v>
      </c>
      <c r="X94" s="125">
        <f t="shared" si="71"/>
        <v>6.0413354531001593</v>
      </c>
      <c r="Y94" s="129"/>
      <c r="Z94" s="125">
        <v>0</v>
      </c>
      <c r="AA94" s="125">
        <v>0</v>
      </c>
      <c r="AB94" s="125">
        <v>0</v>
      </c>
    </row>
    <row r="95" spans="1:33" ht="15" customHeight="1" x14ac:dyDescent="0.25">
      <c r="A95" s="107" t="s">
        <v>74</v>
      </c>
      <c r="B95" s="125" t="s">
        <v>61</v>
      </c>
      <c r="C95" s="125" t="s">
        <v>61</v>
      </c>
      <c r="D95" s="125" t="s">
        <v>61</v>
      </c>
      <c r="E95" s="129"/>
      <c r="F95" s="125" t="s">
        <v>61</v>
      </c>
      <c r="G95" s="125" t="s">
        <v>61</v>
      </c>
      <c r="H95" s="125" t="s">
        <v>61</v>
      </c>
      <c r="I95" s="129"/>
      <c r="J95" s="125" t="s">
        <v>61</v>
      </c>
      <c r="K95" s="125" t="s">
        <v>61</v>
      </c>
      <c r="L95" s="125" t="s">
        <v>61</v>
      </c>
      <c r="M95" s="129"/>
      <c r="N95" s="125" t="s">
        <v>61</v>
      </c>
      <c r="O95" s="125" t="s">
        <v>61</v>
      </c>
      <c r="P95" s="125" t="s">
        <v>61</v>
      </c>
      <c r="Q95" s="129"/>
      <c r="R95" s="125" t="s">
        <v>61</v>
      </c>
      <c r="S95" s="125" t="s">
        <v>61</v>
      </c>
      <c r="T95" s="125" t="s">
        <v>61</v>
      </c>
      <c r="U95" s="129"/>
      <c r="V95" s="125" t="s">
        <v>61</v>
      </c>
      <c r="W95" s="125" t="s">
        <v>61</v>
      </c>
      <c r="X95" s="125" t="s">
        <v>61</v>
      </c>
      <c r="Y95" s="129"/>
      <c r="Z95" s="125" t="s">
        <v>61</v>
      </c>
      <c r="AA95" s="125" t="s">
        <v>61</v>
      </c>
      <c r="AB95" s="125" t="s">
        <v>61</v>
      </c>
    </row>
    <row r="96" spans="1:33" ht="15" customHeight="1" thickBot="1" x14ac:dyDescent="0.3">
      <c r="A96" s="122" t="s">
        <v>245</v>
      </c>
      <c r="B96" s="131" t="s">
        <v>61</v>
      </c>
      <c r="C96" s="131" t="s">
        <v>61</v>
      </c>
      <c r="D96" s="131" t="s">
        <v>61</v>
      </c>
      <c r="E96" s="132"/>
      <c r="F96" s="131" t="s">
        <v>61</v>
      </c>
      <c r="G96" s="131" t="s">
        <v>61</v>
      </c>
      <c r="H96" s="131" t="s">
        <v>61</v>
      </c>
      <c r="I96" s="132"/>
      <c r="J96" s="131" t="s">
        <v>61</v>
      </c>
      <c r="K96" s="131" t="s">
        <v>61</v>
      </c>
      <c r="L96" s="131" t="s">
        <v>61</v>
      </c>
      <c r="M96" s="132"/>
      <c r="N96" s="131" t="s">
        <v>61</v>
      </c>
      <c r="O96" s="131" t="s">
        <v>61</v>
      </c>
      <c r="P96" s="131" t="s">
        <v>61</v>
      </c>
      <c r="Q96" s="132"/>
      <c r="R96" s="131" t="s">
        <v>61</v>
      </c>
      <c r="S96" s="131" t="s">
        <v>61</v>
      </c>
      <c r="T96" s="131" t="s">
        <v>61</v>
      </c>
      <c r="U96" s="132"/>
      <c r="V96" s="131" t="s">
        <v>61</v>
      </c>
      <c r="W96" s="131" t="s">
        <v>61</v>
      </c>
      <c r="X96" s="131" t="s">
        <v>61</v>
      </c>
      <c r="Y96" s="132"/>
      <c r="Z96" s="131" t="s">
        <v>61</v>
      </c>
      <c r="AA96" s="131" t="s">
        <v>61</v>
      </c>
      <c r="AB96" s="131" t="s">
        <v>61</v>
      </c>
    </row>
    <row r="97" spans="1:28" ht="15" customHeight="1" x14ac:dyDescent="0.25">
      <c r="A97" s="388" t="s">
        <v>238</v>
      </c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</row>
    <row r="98" spans="1:28" ht="15" customHeight="1" x14ac:dyDescent="0.25">
      <c r="A98" s="389" t="s">
        <v>224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</row>
  </sheetData>
  <mergeCells count="36">
    <mergeCell ref="A60:AB60"/>
    <mergeCell ref="A79:AB79"/>
    <mergeCell ref="A97:AB97"/>
    <mergeCell ref="A98:AB98"/>
    <mergeCell ref="B7:D7"/>
    <mergeCell ref="F7:H7"/>
    <mergeCell ref="J7:L7"/>
    <mergeCell ref="A1:AB1"/>
    <mergeCell ref="A2:AB2"/>
    <mergeCell ref="A3:AB3"/>
    <mergeCell ref="A4:AB4"/>
    <mergeCell ref="A5:AB5"/>
    <mergeCell ref="AE1:AF2"/>
    <mergeCell ref="A29:AB29"/>
    <mergeCell ref="A47:AB47"/>
    <mergeCell ref="A48:AB48"/>
    <mergeCell ref="A57:A58"/>
    <mergeCell ref="B57:D57"/>
    <mergeCell ref="F57:H57"/>
    <mergeCell ref="J57:L57"/>
    <mergeCell ref="N57:P57"/>
    <mergeCell ref="R57:T57"/>
    <mergeCell ref="N7:P7"/>
    <mergeCell ref="R7:T7"/>
    <mergeCell ref="V7:X7"/>
    <mergeCell ref="Z7:AB7"/>
    <mergeCell ref="A10:AB10"/>
    <mergeCell ref="A7:A8"/>
    <mergeCell ref="AE51:AF52"/>
    <mergeCell ref="V57:X57"/>
    <mergeCell ref="Z57:AB57"/>
    <mergeCell ref="A55:AB55"/>
    <mergeCell ref="A51:AB51"/>
    <mergeCell ref="A52:AB52"/>
    <mergeCell ref="A53:AB53"/>
    <mergeCell ref="A54:AB54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36"/>
  <sheetViews>
    <sheetView zoomScaleNormal="100" zoomScaleSheetLayoutView="100" workbookViewId="0">
      <selection activeCell="AD1" sqref="AD1"/>
    </sheetView>
  </sheetViews>
  <sheetFormatPr baseColWidth="10" defaultRowHeight="15" customHeight="1" x14ac:dyDescent="0.25"/>
  <cols>
    <col min="1" max="1" width="17.7109375" style="123" customWidth="1"/>
    <col min="2" max="4" width="7.7109375" style="123" customWidth="1"/>
    <col min="5" max="5" width="1.42578125" style="123" customWidth="1"/>
    <col min="6" max="8" width="7.7109375" style="123" customWidth="1"/>
    <col min="9" max="9" width="1.42578125" style="123" customWidth="1"/>
    <col min="10" max="12" width="7.7109375" style="123" customWidth="1"/>
    <col min="13" max="13" width="1.85546875" style="123" customWidth="1"/>
    <col min="14" max="16" width="7.7109375" style="123" customWidth="1"/>
    <col min="17" max="17" width="1.5703125" style="123" customWidth="1"/>
    <col min="18" max="20" width="7.7109375" style="123" customWidth="1"/>
    <col min="21" max="21" width="1.140625" style="123" customWidth="1"/>
    <col min="22" max="24" width="7.7109375" style="123" customWidth="1"/>
    <col min="25" max="25" width="1.42578125" style="123" customWidth="1"/>
    <col min="26" max="28" width="7.7109375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384" t="s">
        <v>288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D1" s="29"/>
      <c r="AE1" s="372" t="s">
        <v>317</v>
      </c>
      <c r="AF1" s="372"/>
    </row>
    <row r="2" spans="1:32" ht="15" customHeight="1" x14ac:dyDescent="0.2">
      <c r="A2" s="384" t="s">
        <v>148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D2" s="30"/>
      <c r="AE2" s="372"/>
      <c r="AF2" s="372"/>
    </row>
    <row r="3" spans="1:32" ht="15" customHeight="1" x14ac:dyDescent="0.25">
      <c r="A3" s="384" t="s">
        <v>236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</row>
    <row r="4" spans="1:32" ht="15" customHeight="1" x14ac:dyDescent="0.25">
      <c r="A4" s="384" t="s">
        <v>246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</row>
    <row r="5" spans="1:32" ht="15" customHeight="1" x14ac:dyDescent="0.25">
      <c r="A5" s="384" t="s">
        <v>230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</row>
    <row r="6" spans="1:32" ht="15" customHeight="1" x14ac:dyDescent="0.25">
      <c r="A6" s="384" t="s">
        <v>460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91" t="s">
        <v>242</v>
      </c>
      <c r="B8" s="385" t="s">
        <v>19</v>
      </c>
      <c r="C8" s="385"/>
      <c r="D8" s="385"/>
      <c r="E8" s="108"/>
      <c r="F8" s="385" t="s">
        <v>116</v>
      </c>
      <c r="G8" s="385"/>
      <c r="H8" s="385"/>
      <c r="I8" s="108"/>
      <c r="J8" s="385" t="s">
        <v>117</v>
      </c>
      <c r="K8" s="385"/>
      <c r="L8" s="385"/>
      <c r="M8" s="108"/>
      <c r="N8" s="385" t="s">
        <v>118</v>
      </c>
      <c r="O8" s="385"/>
      <c r="P8" s="385"/>
      <c r="Q8" s="108"/>
      <c r="R8" s="385" t="s">
        <v>119</v>
      </c>
      <c r="S8" s="385"/>
      <c r="T8" s="385"/>
      <c r="U8" s="108"/>
      <c r="V8" s="385" t="s">
        <v>120</v>
      </c>
      <c r="W8" s="385"/>
      <c r="X8" s="385"/>
      <c r="Y8" s="108"/>
      <c r="Z8" s="385" t="s">
        <v>121</v>
      </c>
      <c r="AA8" s="385"/>
      <c r="AB8" s="385"/>
    </row>
    <row r="9" spans="1:32" ht="15" customHeight="1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SUM(B13:B34)</f>
        <v>32400</v>
      </c>
      <c r="C11" s="152">
        <f>SUM(C13:C34)</f>
        <v>15531</v>
      </c>
      <c r="D11" s="152">
        <f>SUM(D13:D34)</f>
        <v>16869</v>
      </c>
      <c r="E11" s="152"/>
      <c r="F11" s="152">
        <f>SUM(F13:F34)</f>
        <v>4743</v>
      </c>
      <c r="G11" s="152">
        <f>SUM(G13:G34)</f>
        <v>2455</v>
      </c>
      <c r="H11" s="152">
        <f>SUM(H13:H34)</f>
        <v>2288</v>
      </c>
      <c r="I11" s="152"/>
      <c r="J11" s="152">
        <f>SUM(J13:J34)</f>
        <v>5690</v>
      </c>
      <c r="K11" s="152">
        <f>SUM(K13:K34)</f>
        <v>2917</v>
      </c>
      <c r="L11" s="152">
        <f>SUM(L13:L34)</f>
        <v>2773</v>
      </c>
      <c r="M11" s="152"/>
      <c r="N11" s="152">
        <f>SUM(N13:N34)</f>
        <v>6344</v>
      </c>
      <c r="O11" s="152">
        <f>SUM(O13:O34)</f>
        <v>3041</v>
      </c>
      <c r="P11" s="152">
        <f>SUM(P13:P34)</f>
        <v>3303</v>
      </c>
      <c r="Q11" s="152"/>
      <c r="R11" s="152">
        <f>SUM(R13:R34)</f>
        <v>8611</v>
      </c>
      <c r="S11" s="152">
        <f>SUM(S13:S34)</f>
        <v>4010</v>
      </c>
      <c r="T11" s="152">
        <f>SUM(T13:T34)</f>
        <v>4601</v>
      </c>
      <c r="U11" s="152"/>
      <c r="V11" s="152">
        <f>SUM(V13:V34)</f>
        <v>7012</v>
      </c>
      <c r="W11" s="152">
        <f>SUM(W13:W34)</f>
        <v>3108</v>
      </c>
      <c r="X11" s="152">
        <f>SUM(X13:X34)</f>
        <v>3904</v>
      </c>
      <c r="Y11" s="152"/>
      <c r="Z11" s="152">
        <f>SUM(Z13:Z34)</f>
        <v>0</v>
      </c>
      <c r="AA11" s="152">
        <f>SUM(AA13:AA34)</f>
        <v>0</v>
      </c>
      <c r="AB11" s="152">
        <f>SUM(AB13:AB34)</f>
        <v>0</v>
      </c>
    </row>
    <row r="12" spans="1:32" ht="15" customHeight="1" x14ac:dyDescent="0.3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367"/>
    </row>
    <row r="13" spans="1:32" ht="15" customHeight="1" x14ac:dyDescent="0.25">
      <c r="A13" s="107" t="s">
        <v>79</v>
      </c>
      <c r="B13" s="261">
        <v>490</v>
      </c>
      <c r="C13" s="261">
        <v>209</v>
      </c>
      <c r="D13" s="261">
        <v>281</v>
      </c>
      <c r="E13" s="261"/>
      <c r="F13" s="261">
        <v>101</v>
      </c>
      <c r="G13" s="261">
        <v>47</v>
      </c>
      <c r="H13" s="261">
        <v>54</v>
      </c>
      <c r="I13" s="261"/>
      <c r="J13" s="261">
        <v>104</v>
      </c>
      <c r="K13" s="261">
        <v>44</v>
      </c>
      <c r="L13" s="261">
        <v>60</v>
      </c>
      <c r="M13" s="261"/>
      <c r="N13" s="261">
        <v>93</v>
      </c>
      <c r="O13" s="261">
        <v>41</v>
      </c>
      <c r="P13" s="261">
        <v>52</v>
      </c>
      <c r="Q13" s="261"/>
      <c r="R13" s="261">
        <v>103</v>
      </c>
      <c r="S13" s="261">
        <v>38</v>
      </c>
      <c r="T13" s="261">
        <v>65</v>
      </c>
      <c r="U13" s="261"/>
      <c r="V13" s="261">
        <v>89</v>
      </c>
      <c r="W13" s="261">
        <v>39</v>
      </c>
      <c r="X13" s="261">
        <v>50</v>
      </c>
      <c r="Y13" s="118"/>
      <c r="Z13" s="118">
        <v>0</v>
      </c>
      <c r="AA13" s="118">
        <v>0</v>
      </c>
      <c r="AB13" s="118">
        <v>0</v>
      </c>
      <c r="AC13"/>
      <c r="AE13" s="220"/>
    </row>
    <row r="14" spans="1:32" ht="15" customHeight="1" x14ac:dyDescent="0.25">
      <c r="A14" s="107" t="s">
        <v>80</v>
      </c>
      <c r="B14" s="261">
        <v>1097</v>
      </c>
      <c r="C14" s="261">
        <v>570</v>
      </c>
      <c r="D14" s="261">
        <v>527</v>
      </c>
      <c r="E14" s="261"/>
      <c r="F14" s="261">
        <v>205</v>
      </c>
      <c r="G14" s="261">
        <v>100</v>
      </c>
      <c r="H14" s="261">
        <v>105</v>
      </c>
      <c r="I14" s="261"/>
      <c r="J14" s="261">
        <v>182</v>
      </c>
      <c r="K14" s="261">
        <v>100</v>
      </c>
      <c r="L14" s="261">
        <v>82</v>
      </c>
      <c r="M14" s="261"/>
      <c r="N14" s="261">
        <v>239</v>
      </c>
      <c r="O14" s="261">
        <v>124</v>
      </c>
      <c r="P14" s="261">
        <v>115</v>
      </c>
      <c r="Q14" s="261"/>
      <c r="R14" s="261">
        <v>277</v>
      </c>
      <c r="S14" s="261">
        <v>142</v>
      </c>
      <c r="T14" s="261">
        <v>135</v>
      </c>
      <c r="U14" s="261"/>
      <c r="V14" s="261">
        <v>194</v>
      </c>
      <c r="W14" s="261">
        <v>104</v>
      </c>
      <c r="X14" s="261">
        <v>90</v>
      </c>
      <c r="Y14" s="118"/>
      <c r="Z14" s="118">
        <v>0</v>
      </c>
      <c r="AA14" s="118">
        <v>0</v>
      </c>
      <c r="AB14" s="118">
        <v>0</v>
      </c>
      <c r="AC14"/>
      <c r="AE14" s="220"/>
    </row>
    <row r="15" spans="1:32" ht="15" customHeight="1" x14ac:dyDescent="0.25">
      <c r="A15" s="107" t="s">
        <v>82</v>
      </c>
      <c r="B15" s="261">
        <v>1115</v>
      </c>
      <c r="C15" s="261">
        <v>477</v>
      </c>
      <c r="D15" s="261">
        <v>638</v>
      </c>
      <c r="E15" s="261"/>
      <c r="F15" s="261">
        <v>195</v>
      </c>
      <c r="G15" s="261">
        <v>89</v>
      </c>
      <c r="H15" s="261">
        <v>106</v>
      </c>
      <c r="I15" s="261"/>
      <c r="J15" s="261">
        <v>205</v>
      </c>
      <c r="K15" s="261">
        <v>93</v>
      </c>
      <c r="L15" s="261">
        <v>112</v>
      </c>
      <c r="M15" s="261"/>
      <c r="N15" s="261">
        <v>254</v>
      </c>
      <c r="O15" s="261">
        <v>107</v>
      </c>
      <c r="P15" s="261">
        <v>147</v>
      </c>
      <c r="Q15" s="261"/>
      <c r="R15" s="261">
        <v>266</v>
      </c>
      <c r="S15" s="261">
        <v>108</v>
      </c>
      <c r="T15" s="261">
        <v>158</v>
      </c>
      <c r="U15" s="261"/>
      <c r="V15" s="261">
        <v>195</v>
      </c>
      <c r="W15" s="261">
        <v>80</v>
      </c>
      <c r="X15" s="261">
        <v>115</v>
      </c>
      <c r="Y15" s="118"/>
      <c r="Z15" s="118">
        <v>0</v>
      </c>
      <c r="AA15" s="118">
        <v>0</v>
      </c>
      <c r="AB15" s="118">
        <v>0</v>
      </c>
      <c r="AC15"/>
      <c r="AE15" s="220"/>
    </row>
    <row r="16" spans="1:32" ht="15" customHeight="1" x14ac:dyDescent="0.25">
      <c r="A16" s="107" t="s">
        <v>83</v>
      </c>
      <c r="B16" s="261">
        <v>559</v>
      </c>
      <c r="C16" s="261">
        <v>276</v>
      </c>
      <c r="D16" s="261">
        <v>283</v>
      </c>
      <c r="E16" s="261"/>
      <c r="F16" s="261">
        <v>77</v>
      </c>
      <c r="G16" s="261">
        <v>37</v>
      </c>
      <c r="H16" s="261">
        <v>40</v>
      </c>
      <c r="I16" s="261"/>
      <c r="J16" s="261">
        <v>101</v>
      </c>
      <c r="K16" s="261">
        <v>47</v>
      </c>
      <c r="L16" s="261">
        <v>54</v>
      </c>
      <c r="M16" s="261"/>
      <c r="N16" s="261">
        <v>111</v>
      </c>
      <c r="O16" s="261">
        <v>52</v>
      </c>
      <c r="P16" s="261">
        <v>59</v>
      </c>
      <c r="Q16" s="261"/>
      <c r="R16" s="261">
        <v>134</v>
      </c>
      <c r="S16" s="261">
        <v>65</v>
      </c>
      <c r="T16" s="261">
        <v>69</v>
      </c>
      <c r="U16" s="261"/>
      <c r="V16" s="261">
        <v>136</v>
      </c>
      <c r="W16" s="261">
        <v>75</v>
      </c>
      <c r="X16" s="261">
        <v>61</v>
      </c>
      <c r="Y16" s="118"/>
      <c r="Z16" s="118">
        <v>0</v>
      </c>
      <c r="AA16" s="118">
        <v>0</v>
      </c>
      <c r="AB16" s="118">
        <v>0</v>
      </c>
      <c r="AC16"/>
      <c r="AE16" s="220"/>
    </row>
    <row r="17" spans="1:31" ht="15" customHeight="1" x14ac:dyDescent="0.25">
      <c r="A17" s="107" t="s">
        <v>84</v>
      </c>
      <c r="B17" s="261">
        <v>2836</v>
      </c>
      <c r="C17" s="261">
        <v>1478</v>
      </c>
      <c r="D17" s="261">
        <v>1358</v>
      </c>
      <c r="E17" s="261"/>
      <c r="F17" s="261">
        <v>362</v>
      </c>
      <c r="G17" s="261">
        <v>216</v>
      </c>
      <c r="H17" s="261">
        <v>146</v>
      </c>
      <c r="I17" s="261"/>
      <c r="J17" s="261">
        <v>504</v>
      </c>
      <c r="K17" s="261">
        <v>288</v>
      </c>
      <c r="L17" s="261">
        <v>216</v>
      </c>
      <c r="M17" s="261"/>
      <c r="N17" s="261">
        <v>518</v>
      </c>
      <c r="O17" s="261">
        <v>255</v>
      </c>
      <c r="P17" s="261">
        <v>263</v>
      </c>
      <c r="Q17" s="261"/>
      <c r="R17" s="261">
        <v>787</v>
      </c>
      <c r="S17" s="261">
        <v>405</v>
      </c>
      <c r="T17" s="261">
        <v>382</v>
      </c>
      <c r="U17" s="261"/>
      <c r="V17" s="261">
        <v>665</v>
      </c>
      <c r="W17" s="261">
        <v>314</v>
      </c>
      <c r="X17" s="261">
        <v>351</v>
      </c>
      <c r="Y17" s="118"/>
      <c r="Z17" s="118">
        <v>0</v>
      </c>
      <c r="AA17" s="118">
        <v>0</v>
      </c>
      <c r="AB17" s="118">
        <v>0</v>
      </c>
      <c r="AC17"/>
      <c r="AE17" s="220"/>
    </row>
    <row r="18" spans="1:31" ht="15" customHeight="1" x14ac:dyDescent="0.25">
      <c r="A18" s="107" t="s">
        <v>86</v>
      </c>
      <c r="B18" s="261">
        <v>2432</v>
      </c>
      <c r="C18" s="261">
        <v>1151</v>
      </c>
      <c r="D18" s="261">
        <v>1281</v>
      </c>
      <c r="E18" s="261"/>
      <c r="F18" s="261">
        <v>482</v>
      </c>
      <c r="G18" s="261">
        <v>240</v>
      </c>
      <c r="H18" s="261">
        <v>242</v>
      </c>
      <c r="I18" s="261"/>
      <c r="J18" s="261">
        <v>508</v>
      </c>
      <c r="K18" s="261">
        <v>249</v>
      </c>
      <c r="L18" s="261">
        <v>259</v>
      </c>
      <c r="M18" s="261"/>
      <c r="N18" s="261">
        <v>521</v>
      </c>
      <c r="O18" s="261">
        <v>237</v>
      </c>
      <c r="P18" s="261">
        <v>284</v>
      </c>
      <c r="Q18" s="261"/>
      <c r="R18" s="261">
        <v>516</v>
      </c>
      <c r="S18" s="261">
        <v>243</v>
      </c>
      <c r="T18" s="261">
        <v>273</v>
      </c>
      <c r="U18" s="261"/>
      <c r="V18" s="261">
        <v>405</v>
      </c>
      <c r="W18" s="261">
        <v>182</v>
      </c>
      <c r="X18" s="261">
        <v>223</v>
      </c>
      <c r="Y18" s="118"/>
      <c r="Z18" s="118">
        <v>0</v>
      </c>
      <c r="AA18" s="118">
        <v>0</v>
      </c>
      <c r="AB18" s="118">
        <v>0</v>
      </c>
      <c r="AC18"/>
      <c r="AE18" s="220"/>
    </row>
    <row r="19" spans="1:31" ht="15" customHeight="1" x14ac:dyDescent="0.25">
      <c r="A19" s="107" t="s">
        <v>87</v>
      </c>
      <c r="B19" s="261">
        <v>2097</v>
      </c>
      <c r="C19" s="261">
        <v>1017</v>
      </c>
      <c r="D19" s="261">
        <v>1080</v>
      </c>
      <c r="E19" s="261"/>
      <c r="F19" s="261">
        <v>279</v>
      </c>
      <c r="G19" s="261">
        <v>138</v>
      </c>
      <c r="H19" s="261">
        <v>141</v>
      </c>
      <c r="I19" s="261"/>
      <c r="J19" s="261">
        <v>381</v>
      </c>
      <c r="K19" s="261">
        <v>201</v>
      </c>
      <c r="L19" s="261">
        <v>180</v>
      </c>
      <c r="M19" s="261"/>
      <c r="N19" s="261">
        <v>424</v>
      </c>
      <c r="O19" s="261">
        <v>210</v>
      </c>
      <c r="P19" s="261">
        <v>214</v>
      </c>
      <c r="Q19" s="261"/>
      <c r="R19" s="261">
        <v>581</v>
      </c>
      <c r="S19" s="261">
        <v>264</v>
      </c>
      <c r="T19" s="261">
        <v>317</v>
      </c>
      <c r="U19" s="261"/>
      <c r="V19" s="261">
        <v>432</v>
      </c>
      <c r="W19" s="261">
        <v>204</v>
      </c>
      <c r="X19" s="261">
        <v>228</v>
      </c>
      <c r="Y19" s="118"/>
      <c r="Z19" s="118">
        <v>0</v>
      </c>
      <c r="AA19" s="118">
        <v>0</v>
      </c>
      <c r="AB19" s="118">
        <v>0</v>
      </c>
      <c r="AC19"/>
      <c r="AE19" s="220"/>
    </row>
    <row r="20" spans="1:31" ht="15" customHeight="1" x14ac:dyDescent="0.25">
      <c r="A20" s="107" t="s">
        <v>90</v>
      </c>
      <c r="B20" s="261">
        <v>3490</v>
      </c>
      <c r="C20" s="261">
        <v>1657</v>
      </c>
      <c r="D20" s="261">
        <v>1833</v>
      </c>
      <c r="E20" s="261"/>
      <c r="F20" s="261">
        <v>649</v>
      </c>
      <c r="G20" s="261">
        <v>351</v>
      </c>
      <c r="H20" s="261">
        <v>298</v>
      </c>
      <c r="I20" s="261"/>
      <c r="J20" s="261">
        <v>732</v>
      </c>
      <c r="K20" s="261">
        <v>348</v>
      </c>
      <c r="L20" s="261">
        <v>384</v>
      </c>
      <c r="M20" s="261"/>
      <c r="N20" s="261">
        <v>706</v>
      </c>
      <c r="O20" s="261">
        <v>324</v>
      </c>
      <c r="P20" s="261">
        <v>382</v>
      </c>
      <c r="Q20" s="261"/>
      <c r="R20" s="261">
        <v>871</v>
      </c>
      <c r="S20" s="261">
        <v>399</v>
      </c>
      <c r="T20" s="261">
        <v>472</v>
      </c>
      <c r="U20" s="261"/>
      <c r="V20" s="261">
        <v>532</v>
      </c>
      <c r="W20" s="261">
        <v>235</v>
      </c>
      <c r="X20" s="261">
        <v>297</v>
      </c>
      <c r="Y20" s="118"/>
      <c r="Z20" s="118">
        <v>0</v>
      </c>
      <c r="AA20" s="118">
        <v>0</v>
      </c>
      <c r="AB20" s="118">
        <v>0</v>
      </c>
      <c r="AC20"/>
      <c r="AE20" s="220"/>
    </row>
    <row r="21" spans="1:31" ht="15" customHeight="1" x14ac:dyDescent="0.25">
      <c r="A21" s="107" t="s">
        <v>91</v>
      </c>
      <c r="B21" s="261">
        <v>628</v>
      </c>
      <c r="C21" s="261">
        <v>309</v>
      </c>
      <c r="D21" s="261">
        <v>319</v>
      </c>
      <c r="E21" s="261"/>
      <c r="F21" s="261">
        <v>61</v>
      </c>
      <c r="G21" s="261">
        <v>30</v>
      </c>
      <c r="H21" s="261">
        <v>31</v>
      </c>
      <c r="I21" s="261"/>
      <c r="J21" s="261">
        <v>108</v>
      </c>
      <c r="K21" s="261">
        <v>59</v>
      </c>
      <c r="L21" s="261">
        <v>49</v>
      </c>
      <c r="M21" s="261"/>
      <c r="N21" s="261">
        <v>119</v>
      </c>
      <c r="O21" s="261">
        <v>66</v>
      </c>
      <c r="P21" s="261">
        <v>53</v>
      </c>
      <c r="Q21" s="261"/>
      <c r="R21" s="261">
        <v>167</v>
      </c>
      <c r="S21" s="261">
        <v>80</v>
      </c>
      <c r="T21" s="261">
        <v>87</v>
      </c>
      <c r="U21" s="261"/>
      <c r="V21" s="261">
        <v>173</v>
      </c>
      <c r="W21" s="261">
        <v>74</v>
      </c>
      <c r="X21" s="261">
        <v>99</v>
      </c>
      <c r="Y21" s="118"/>
      <c r="Z21" s="118">
        <v>0</v>
      </c>
      <c r="AA21" s="118">
        <v>0</v>
      </c>
      <c r="AB21" s="118">
        <v>0</v>
      </c>
      <c r="AC21"/>
      <c r="AE21" s="220"/>
    </row>
    <row r="22" spans="1:31" ht="15" customHeight="1" x14ac:dyDescent="0.25">
      <c r="A22" s="107" t="s">
        <v>92</v>
      </c>
      <c r="B22" s="261">
        <v>2165</v>
      </c>
      <c r="C22" s="261">
        <v>975</v>
      </c>
      <c r="D22" s="261">
        <v>1190</v>
      </c>
      <c r="E22" s="261"/>
      <c r="F22" s="261">
        <v>346</v>
      </c>
      <c r="G22" s="261">
        <v>169</v>
      </c>
      <c r="H22" s="261">
        <v>177</v>
      </c>
      <c r="I22" s="261"/>
      <c r="J22" s="261">
        <v>460</v>
      </c>
      <c r="K22" s="261">
        <v>215</v>
      </c>
      <c r="L22" s="261">
        <v>245</v>
      </c>
      <c r="M22" s="261"/>
      <c r="N22" s="261">
        <v>480</v>
      </c>
      <c r="O22" s="261">
        <v>233</v>
      </c>
      <c r="P22" s="261">
        <v>247</v>
      </c>
      <c r="Q22" s="261"/>
      <c r="R22" s="261">
        <v>501</v>
      </c>
      <c r="S22" s="261">
        <v>210</v>
      </c>
      <c r="T22" s="261">
        <v>291</v>
      </c>
      <c r="U22" s="261"/>
      <c r="V22" s="261">
        <v>378</v>
      </c>
      <c r="W22" s="261">
        <v>148</v>
      </c>
      <c r="X22" s="261">
        <v>230</v>
      </c>
      <c r="Y22" s="118"/>
      <c r="Z22" s="118">
        <v>0</v>
      </c>
      <c r="AA22" s="118">
        <v>0</v>
      </c>
      <c r="AB22" s="118">
        <v>0</v>
      </c>
      <c r="AC22"/>
      <c r="AE22" s="220"/>
    </row>
    <row r="23" spans="1:31" ht="15" customHeight="1" x14ac:dyDescent="0.25">
      <c r="A23" s="107" t="s">
        <v>149</v>
      </c>
      <c r="B23" s="261">
        <v>1624</v>
      </c>
      <c r="C23" s="261">
        <v>797</v>
      </c>
      <c r="D23" s="261">
        <v>827</v>
      </c>
      <c r="E23" s="261"/>
      <c r="F23" s="261">
        <v>185</v>
      </c>
      <c r="G23" s="261">
        <v>97</v>
      </c>
      <c r="H23" s="261">
        <v>88</v>
      </c>
      <c r="I23" s="261"/>
      <c r="J23" s="261">
        <v>304</v>
      </c>
      <c r="K23" s="261">
        <v>173</v>
      </c>
      <c r="L23" s="261">
        <v>131</v>
      </c>
      <c r="M23" s="261"/>
      <c r="N23" s="261">
        <v>287</v>
      </c>
      <c r="O23" s="261">
        <v>134</v>
      </c>
      <c r="P23" s="261">
        <v>153</v>
      </c>
      <c r="Q23" s="261"/>
      <c r="R23" s="261">
        <v>469</v>
      </c>
      <c r="S23" s="261">
        <v>234</v>
      </c>
      <c r="T23" s="261">
        <v>235</v>
      </c>
      <c r="U23" s="261"/>
      <c r="V23" s="261">
        <v>379</v>
      </c>
      <c r="W23" s="261">
        <v>159</v>
      </c>
      <c r="X23" s="261">
        <v>220</v>
      </c>
      <c r="Y23" s="118"/>
      <c r="Z23" s="118">
        <v>0</v>
      </c>
      <c r="AA23" s="118">
        <v>0</v>
      </c>
      <c r="AB23" s="118">
        <v>0</v>
      </c>
      <c r="AC23"/>
      <c r="AE23" s="220"/>
    </row>
    <row r="24" spans="1:31" ht="15" customHeight="1" x14ac:dyDescent="0.25">
      <c r="A24" s="153" t="s">
        <v>94</v>
      </c>
      <c r="B24" s="261">
        <v>1746</v>
      </c>
      <c r="C24" s="261">
        <v>747</v>
      </c>
      <c r="D24" s="261">
        <v>999</v>
      </c>
      <c r="E24" s="261"/>
      <c r="F24" s="261">
        <v>289</v>
      </c>
      <c r="G24" s="261">
        <v>132</v>
      </c>
      <c r="H24" s="261">
        <v>157</v>
      </c>
      <c r="I24" s="261"/>
      <c r="J24" s="261">
        <v>313</v>
      </c>
      <c r="K24" s="261">
        <v>147</v>
      </c>
      <c r="L24" s="261">
        <v>166</v>
      </c>
      <c r="M24" s="261"/>
      <c r="N24" s="261">
        <v>345</v>
      </c>
      <c r="O24" s="261">
        <v>132</v>
      </c>
      <c r="P24" s="261">
        <v>213</v>
      </c>
      <c r="Q24" s="261"/>
      <c r="R24" s="261">
        <v>458</v>
      </c>
      <c r="S24" s="261">
        <v>177</v>
      </c>
      <c r="T24" s="261">
        <v>281</v>
      </c>
      <c r="U24" s="261"/>
      <c r="V24" s="261">
        <v>341</v>
      </c>
      <c r="W24" s="261">
        <v>159</v>
      </c>
      <c r="X24" s="261">
        <v>182</v>
      </c>
      <c r="Y24" s="118"/>
      <c r="Z24" s="118">
        <v>0</v>
      </c>
      <c r="AA24" s="118">
        <v>0</v>
      </c>
      <c r="AB24" s="118">
        <v>0</v>
      </c>
      <c r="AC24"/>
      <c r="AE24" s="220"/>
    </row>
    <row r="25" spans="1:31" ht="15" customHeight="1" x14ac:dyDescent="0.25">
      <c r="A25" s="107" t="s">
        <v>95</v>
      </c>
      <c r="B25" s="261">
        <v>252</v>
      </c>
      <c r="C25" s="261">
        <v>131</v>
      </c>
      <c r="D25" s="261">
        <v>121</v>
      </c>
      <c r="E25" s="261"/>
      <c r="F25" s="261">
        <v>20</v>
      </c>
      <c r="G25" s="261">
        <v>14</v>
      </c>
      <c r="H25" s="261">
        <v>6</v>
      </c>
      <c r="I25" s="261"/>
      <c r="J25" s="261">
        <v>37</v>
      </c>
      <c r="K25" s="261">
        <v>23</v>
      </c>
      <c r="L25" s="261">
        <v>14</v>
      </c>
      <c r="M25" s="261"/>
      <c r="N25" s="261">
        <v>51</v>
      </c>
      <c r="O25" s="261">
        <v>29</v>
      </c>
      <c r="P25" s="261">
        <v>22</v>
      </c>
      <c r="Q25" s="261"/>
      <c r="R25" s="261">
        <v>74</v>
      </c>
      <c r="S25" s="261">
        <v>33</v>
      </c>
      <c r="T25" s="261">
        <v>41</v>
      </c>
      <c r="U25" s="261"/>
      <c r="V25" s="261">
        <v>70</v>
      </c>
      <c r="W25" s="261">
        <v>32</v>
      </c>
      <c r="X25" s="261">
        <v>38</v>
      </c>
      <c r="Y25" s="118"/>
      <c r="Z25" s="118">
        <v>0</v>
      </c>
      <c r="AA25" s="118">
        <v>0</v>
      </c>
      <c r="AB25" s="118">
        <v>0</v>
      </c>
      <c r="AC25"/>
      <c r="AE25" s="220"/>
    </row>
    <row r="26" spans="1:31" ht="15" customHeight="1" x14ac:dyDescent="0.25">
      <c r="A26" s="107" t="s">
        <v>96</v>
      </c>
      <c r="B26" s="261">
        <v>228</v>
      </c>
      <c r="C26" s="261">
        <v>99</v>
      </c>
      <c r="D26" s="261">
        <v>129</v>
      </c>
      <c r="E26" s="261"/>
      <c r="F26" s="261">
        <v>25</v>
      </c>
      <c r="G26" s="261">
        <v>10</v>
      </c>
      <c r="H26" s="261">
        <v>15</v>
      </c>
      <c r="I26" s="261"/>
      <c r="J26" s="261">
        <v>38</v>
      </c>
      <c r="K26" s="261">
        <v>23</v>
      </c>
      <c r="L26" s="261">
        <v>15</v>
      </c>
      <c r="M26" s="261"/>
      <c r="N26" s="261">
        <v>41</v>
      </c>
      <c r="O26" s="261">
        <v>14</v>
      </c>
      <c r="P26" s="261">
        <v>27</v>
      </c>
      <c r="Q26" s="261"/>
      <c r="R26" s="261">
        <v>53</v>
      </c>
      <c r="S26" s="261">
        <v>25</v>
      </c>
      <c r="T26" s="261">
        <v>28</v>
      </c>
      <c r="U26" s="261"/>
      <c r="V26" s="261">
        <v>71</v>
      </c>
      <c r="W26" s="261">
        <v>27</v>
      </c>
      <c r="X26" s="261">
        <v>44</v>
      </c>
      <c r="Y26" s="118"/>
      <c r="Z26" s="118">
        <v>0</v>
      </c>
      <c r="AA26" s="118">
        <v>0</v>
      </c>
      <c r="AB26" s="118">
        <v>0</v>
      </c>
      <c r="AC26"/>
      <c r="AE26" s="220"/>
    </row>
    <row r="27" spans="1:31" ht="15" customHeight="1" x14ac:dyDescent="0.25">
      <c r="A27" s="107" t="s">
        <v>97</v>
      </c>
      <c r="B27" s="261">
        <v>696</v>
      </c>
      <c r="C27" s="261">
        <v>331</v>
      </c>
      <c r="D27" s="261">
        <v>365</v>
      </c>
      <c r="E27" s="261"/>
      <c r="F27" s="261">
        <v>66</v>
      </c>
      <c r="G27" s="261">
        <v>41</v>
      </c>
      <c r="H27" s="261">
        <v>25</v>
      </c>
      <c r="I27" s="261"/>
      <c r="J27" s="261">
        <v>73</v>
      </c>
      <c r="K27" s="261">
        <v>43</v>
      </c>
      <c r="L27" s="261">
        <v>30</v>
      </c>
      <c r="M27" s="261"/>
      <c r="N27" s="261">
        <v>112</v>
      </c>
      <c r="O27" s="261">
        <v>53</v>
      </c>
      <c r="P27" s="261">
        <v>59</v>
      </c>
      <c r="Q27" s="261"/>
      <c r="R27" s="261">
        <v>228</v>
      </c>
      <c r="S27" s="261">
        <v>96</v>
      </c>
      <c r="T27" s="261">
        <v>132</v>
      </c>
      <c r="U27" s="261"/>
      <c r="V27" s="261">
        <v>217</v>
      </c>
      <c r="W27" s="261">
        <v>98</v>
      </c>
      <c r="X27" s="261">
        <v>119</v>
      </c>
      <c r="Y27" s="118"/>
      <c r="Z27" s="118">
        <v>0</v>
      </c>
      <c r="AA27" s="118">
        <v>0</v>
      </c>
      <c r="AB27" s="118">
        <v>0</v>
      </c>
      <c r="AC27"/>
      <c r="AE27" s="220"/>
    </row>
    <row r="28" spans="1:31" ht="15" customHeight="1" x14ac:dyDescent="0.25">
      <c r="A28" s="107" t="s">
        <v>98</v>
      </c>
      <c r="B28" s="261">
        <v>486</v>
      </c>
      <c r="C28" s="261">
        <v>218</v>
      </c>
      <c r="D28" s="261">
        <v>268</v>
      </c>
      <c r="E28" s="261"/>
      <c r="F28" s="261">
        <v>52</v>
      </c>
      <c r="G28" s="261">
        <v>21</v>
      </c>
      <c r="H28" s="261">
        <v>31</v>
      </c>
      <c r="I28" s="261"/>
      <c r="J28" s="261">
        <v>72</v>
      </c>
      <c r="K28" s="261">
        <v>35</v>
      </c>
      <c r="L28" s="261">
        <v>37</v>
      </c>
      <c r="M28" s="261"/>
      <c r="N28" s="261">
        <v>88</v>
      </c>
      <c r="O28" s="261">
        <v>42</v>
      </c>
      <c r="P28" s="261">
        <v>46</v>
      </c>
      <c r="Q28" s="261"/>
      <c r="R28" s="261">
        <v>148</v>
      </c>
      <c r="S28" s="261">
        <v>66</v>
      </c>
      <c r="T28" s="261">
        <v>82</v>
      </c>
      <c r="U28" s="261"/>
      <c r="V28" s="261">
        <v>126</v>
      </c>
      <c r="W28" s="261">
        <v>54</v>
      </c>
      <c r="X28" s="261">
        <v>72</v>
      </c>
      <c r="Y28" s="118"/>
      <c r="Z28" s="118">
        <v>0</v>
      </c>
      <c r="AA28" s="118">
        <v>0</v>
      </c>
      <c r="AB28" s="118">
        <v>0</v>
      </c>
      <c r="AC28"/>
      <c r="AE28" s="220"/>
    </row>
    <row r="29" spans="1:31" ht="15" customHeight="1" x14ac:dyDescent="0.25">
      <c r="A29" s="107" t="s">
        <v>99</v>
      </c>
      <c r="B29" s="261">
        <v>2651</v>
      </c>
      <c r="C29" s="261">
        <v>1391</v>
      </c>
      <c r="D29" s="261">
        <v>1260</v>
      </c>
      <c r="E29" s="261"/>
      <c r="F29" s="261">
        <v>376</v>
      </c>
      <c r="G29" s="261">
        <v>227</v>
      </c>
      <c r="H29" s="261">
        <v>149</v>
      </c>
      <c r="I29" s="261"/>
      <c r="J29" s="261">
        <v>402</v>
      </c>
      <c r="K29" s="261">
        <v>227</v>
      </c>
      <c r="L29" s="261">
        <v>175</v>
      </c>
      <c r="M29" s="261"/>
      <c r="N29" s="261">
        <v>489</v>
      </c>
      <c r="O29" s="261">
        <v>265</v>
      </c>
      <c r="P29" s="261">
        <v>224</v>
      </c>
      <c r="Q29" s="261"/>
      <c r="R29" s="261">
        <v>743</v>
      </c>
      <c r="S29" s="261">
        <v>384</v>
      </c>
      <c r="T29" s="261">
        <v>359</v>
      </c>
      <c r="U29" s="261"/>
      <c r="V29" s="261">
        <v>641</v>
      </c>
      <c r="W29" s="261">
        <v>288</v>
      </c>
      <c r="X29" s="261">
        <v>353</v>
      </c>
      <c r="Y29" s="118"/>
      <c r="Z29" s="118">
        <v>0</v>
      </c>
      <c r="AA29" s="118">
        <v>0</v>
      </c>
      <c r="AB29" s="118">
        <v>0</v>
      </c>
      <c r="AC29"/>
      <c r="AE29" s="220"/>
    </row>
    <row r="30" spans="1:31" ht="15" customHeight="1" x14ac:dyDescent="0.25">
      <c r="A30" s="107" t="s">
        <v>100</v>
      </c>
      <c r="B30" s="261">
        <v>1839</v>
      </c>
      <c r="C30" s="261">
        <v>828</v>
      </c>
      <c r="D30" s="261">
        <v>1011</v>
      </c>
      <c r="E30" s="261"/>
      <c r="F30" s="261">
        <v>289</v>
      </c>
      <c r="G30" s="261">
        <v>136</v>
      </c>
      <c r="H30" s="261">
        <v>153</v>
      </c>
      <c r="I30" s="261"/>
      <c r="J30" s="261">
        <v>303</v>
      </c>
      <c r="K30" s="261">
        <v>138</v>
      </c>
      <c r="L30" s="261">
        <v>165</v>
      </c>
      <c r="M30" s="261"/>
      <c r="N30" s="261">
        <v>326</v>
      </c>
      <c r="O30" s="261">
        <v>157</v>
      </c>
      <c r="P30" s="261">
        <v>169</v>
      </c>
      <c r="Q30" s="261"/>
      <c r="R30" s="261">
        <v>485</v>
      </c>
      <c r="S30" s="261">
        <v>221</v>
      </c>
      <c r="T30" s="261">
        <v>264</v>
      </c>
      <c r="U30" s="261"/>
      <c r="V30" s="261">
        <v>436</v>
      </c>
      <c r="W30" s="261">
        <v>176</v>
      </c>
      <c r="X30" s="261">
        <v>260</v>
      </c>
      <c r="Y30" s="118"/>
      <c r="Z30" s="118">
        <v>0</v>
      </c>
      <c r="AA30" s="118">
        <v>0</v>
      </c>
      <c r="AB30" s="118">
        <v>0</v>
      </c>
      <c r="AC30"/>
      <c r="AE30" s="220"/>
    </row>
    <row r="31" spans="1:31" ht="15" customHeight="1" x14ac:dyDescent="0.25">
      <c r="A31" s="107" t="s">
        <v>150</v>
      </c>
      <c r="B31" s="261">
        <v>1449</v>
      </c>
      <c r="C31" s="261">
        <v>748</v>
      </c>
      <c r="D31" s="261">
        <v>701</v>
      </c>
      <c r="E31" s="261"/>
      <c r="F31" s="261">
        <v>177</v>
      </c>
      <c r="G31" s="261">
        <v>96</v>
      </c>
      <c r="H31" s="261">
        <v>81</v>
      </c>
      <c r="I31" s="261"/>
      <c r="J31" s="261">
        <v>215</v>
      </c>
      <c r="K31" s="261">
        <v>131</v>
      </c>
      <c r="L31" s="261">
        <v>84</v>
      </c>
      <c r="M31" s="261"/>
      <c r="N31" s="261">
        <v>279</v>
      </c>
      <c r="O31" s="261">
        <v>153</v>
      </c>
      <c r="P31" s="261">
        <v>126</v>
      </c>
      <c r="Q31" s="261"/>
      <c r="R31" s="261">
        <v>445</v>
      </c>
      <c r="S31" s="261">
        <v>221</v>
      </c>
      <c r="T31" s="261">
        <v>224</v>
      </c>
      <c r="U31" s="261"/>
      <c r="V31" s="261">
        <v>333</v>
      </c>
      <c r="W31" s="261">
        <v>147</v>
      </c>
      <c r="X31" s="261">
        <v>186</v>
      </c>
      <c r="Y31" s="118"/>
      <c r="Z31" s="118">
        <v>0</v>
      </c>
      <c r="AA31" s="118">
        <v>0</v>
      </c>
      <c r="AB31" s="118">
        <v>0</v>
      </c>
      <c r="AC31"/>
      <c r="AE31" s="220"/>
    </row>
    <row r="32" spans="1:31" ht="15" customHeight="1" x14ac:dyDescent="0.25">
      <c r="A32" s="107" t="s">
        <v>103</v>
      </c>
      <c r="B32" s="261">
        <v>2359</v>
      </c>
      <c r="C32" s="261">
        <v>1080</v>
      </c>
      <c r="D32" s="261">
        <v>1279</v>
      </c>
      <c r="E32" s="261"/>
      <c r="F32" s="261">
        <v>311</v>
      </c>
      <c r="G32" s="261">
        <v>167</v>
      </c>
      <c r="H32" s="261">
        <v>144</v>
      </c>
      <c r="I32" s="261"/>
      <c r="J32" s="261">
        <v>371</v>
      </c>
      <c r="K32" s="261">
        <v>182</v>
      </c>
      <c r="L32" s="261">
        <v>189</v>
      </c>
      <c r="M32" s="261"/>
      <c r="N32" s="261">
        <v>434</v>
      </c>
      <c r="O32" s="261">
        <v>201</v>
      </c>
      <c r="P32" s="261">
        <v>233</v>
      </c>
      <c r="Q32" s="261"/>
      <c r="R32" s="261">
        <v>640</v>
      </c>
      <c r="S32" s="261">
        <v>277</v>
      </c>
      <c r="T32" s="261">
        <v>363</v>
      </c>
      <c r="U32" s="261"/>
      <c r="V32" s="261">
        <v>603</v>
      </c>
      <c r="W32" s="261">
        <v>253</v>
      </c>
      <c r="X32" s="261">
        <v>350</v>
      </c>
      <c r="Y32" s="118"/>
      <c r="Z32" s="118">
        <v>0</v>
      </c>
      <c r="AA32" s="118">
        <v>0</v>
      </c>
      <c r="AB32" s="118">
        <v>0</v>
      </c>
      <c r="AC32"/>
      <c r="AE32" s="220"/>
    </row>
    <row r="33" spans="1:31" ht="15" customHeight="1" x14ac:dyDescent="0.25">
      <c r="A33" s="107" t="s">
        <v>104</v>
      </c>
      <c r="B33" s="261">
        <v>1953</v>
      </c>
      <c r="C33" s="261">
        <v>931</v>
      </c>
      <c r="D33" s="261">
        <v>1022</v>
      </c>
      <c r="E33" s="261"/>
      <c r="F33" s="261">
        <v>173</v>
      </c>
      <c r="G33" s="261">
        <v>86</v>
      </c>
      <c r="H33" s="261">
        <v>87</v>
      </c>
      <c r="I33" s="261"/>
      <c r="J33" s="261">
        <v>244</v>
      </c>
      <c r="K33" s="261">
        <v>132</v>
      </c>
      <c r="L33" s="261">
        <v>112</v>
      </c>
      <c r="M33" s="261"/>
      <c r="N33" s="261">
        <v>379</v>
      </c>
      <c r="O33" s="261">
        <v>186</v>
      </c>
      <c r="P33" s="261">
        <v>193</v>
      </c>
      <c r="Q33" s="261"/>
      <c r="R33" s="261">
        <v>608</v>
      </c>
      <c r="S33" s="261">
        <v>288</v>
      </c>
      <c r="T33" s="261">
        <v>320</v>
      </c>
      <c r="U33" s="261"/>
      <c r="V33" s="261">
        <v>549</v>
      </c>
      <c r="W33" s="261">
        <v>239</v>
      </c>
      <c r="X33" s="261">
        <v>310</v>
      </c>
      <c r="Y33" s="118"/>
      <c r="Z33" s="118">
        <v>0</v>
      </c>
      <c r="AA33" s="118">
        <v>0</v>
      </c>
      <c r="AB33" s="118">
        <v>0</v>
      </c>
      <c r="AC33"/>
      <c r="AE33" s="220"/>
    </row>
    <row r="34" spans="1:31" ht="15" customHeight="1" thickBot="1" x14ac:dyDescent="0.3">
      <c r="A34" s="107" t="s">
        <v>151</v>
      </c>
      <c r="B34" s="261">
        <v>208</v>
      </c>
      <c r="C34" s="261">
        <v>111</v>
      </c>
      <c r="D34" s="261">
        <v>97</v>
      </c>
      <c r="E34" s="261"/>
      <c r="F34" s="261">
        <v>23</v>
      </c>
      <c r="G34" s="261">
        <v>11</v>
      </c>
      <c r="H34" s="261">
        <v>12</v>
      </c>
      <c r="I34" s="261"/>
      <c r="J34" s="261">
        <v>33</v>
      </c>
      <c r="K34" s="261">
        <v>19</v>
      </c>
      <c r="L34" s="261">
        <v>14</v>
      </c>
      <c r="M34" s="261"/>
      <c r="N34" s="261">
        <v>48</v>
      </c>
      <c r="O34" s="261">
        <v>26</v>
      </c>
      <c r="P34" s="261">
        <v>22</v>
      </c>
      <c r="Q34" s="261"/>
      <c r="R34" s="261">
        <v>57</v>
      </c>
      <c r="S34" s="261">
        <v>34</v>
      </c>
      <c r="T34" s="261">
        <v>23</v>
      </c>
      <c r="U34" s="261"/>
      <c r="V34" s="261">
        <v>47</v>
      </c>
      <c r="W34" s="261">
        <v>21</v>
      </c>
      <c r="X34" s="261">
        <v>26</v>
      </c>
      <c r="Y34" s="118"/>
      <c r="Z34" s="118">
        <v>0</v>
      </c>
      <c r="AA34" s="118">
        <v>0</v>
      </c>
      <c r="AB34" s="118">
        <v>0</v>
      </c>
      <c r="AC34"/>
      <c r="AE34" s="220"/>
    </row>
    <row r="35" spans="1:31" ht="15" customHeight="1" x14ac:dyDescent="0.25">
      <c r="A35" s="388" t="s">
        <v>238</v>
      </c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8"/>
      <c r="N35" s="388"/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  <c r="AA35" s="388"/>
      <c r="AB35" s="388"/>
    </row>
    <row r="36" spans="1:31" ht="15" customHeight="1" x14ac:dyDescent="0.25">
      <c r="A36" s="389" t="s">
        <v>224</v>
      </c>
      <c r="B36" s="389"/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</row>
  </sheetData>
  <sortState ref="B13:AC34">
    <sortCondition ref="AC13:AC34"/>
  </sortState>
  <mergeCells count="17">
    <mergeCell ref="A35:AB35"/>
    <mergeCell ref="A36:AB36"/>
    <mergeCell ref="AE1:AF2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79"/>
  <sheetViews>
    <sheetView zoomScaleNormal="100" zoomScaleSheetLayoutView="75" workbookViewId="0">
      <selection activeCell="B57" activeCellId="1" sqref="B16 B57"/>
    </sheetView>
  </sheetViews>
  <sheetFormatPr baseColWidth="10" defaultRowHeight="15" customHeight="1" x14ac:dyDescent="0.25"/>
  <cols>
    <col min="1" max="1" width="16" style="123" customWidth="1"/>
    <col min="2" max="4" width="7" style="123" bestFit="1" customWidth="1"/>
    <col min="5" max="5" width="1.42578125" style="123" customWidth="1"/>
    <col min="6" max="8" width="6" style="123" bestFit="1" customWidth="1"/>
    <col min="9" max="9" width="1.42578125" style="123" customWidth="1"/>
    <col min="10" max="12" width="6" style="123" bestFit="1" customWidth="1"/>
    <col min="13" max="13" width="1.42578125" style="123" customWidth="1"/>
    <col min="14" max="16" width="6" style="123" bestFit="1" customWidth="1"/>
    <col min="17" max="17" width="1.42578125" style="123" customWidth="1"/>
    <col min="18" max="18" width="6" style="123" customWidth="1"/>
    <col min="19" max="19" width="6" style="123" bestFit="1" customWidth="1"/>
    <col min="20" max="20" width="6" style="123" customWidth="1"/>
    <col min="21" max="21" width="1.42578125" style="123" customWidth="1"/>
    <col min="22" max="23" width="6" style="123" bestFit="1" customWidth="1"/>
    <col min="24" max="24" width="6" style="123" customWidth="1"/>
    <col min="25" max="25" width="1.42578125" style="123" customWidth="1"/>
    <col min="26" max="28" width="5.140625" style="123" customWidth="1"/>
    <col min="29" max="29" width="3" style="123" customWidth="1"/>
    <col min="30" max="30" width="16" style="123" customWidth="1"/>
    <col min="31" max="31" width="6.28515625" style="123" bestFit="1" customWidth="1"/>
    <col min="32" max="33" width="6.140625" style="123" customWidth="1"/>
    <col min="34" max="34" width="1.42578125" style="123" customWidth="1"/>
    <col min="35" max="35" width="6.28515625" style="123" bestFit="1" customWidth="1"/>
    <col min="36" max="37" width="5.140625" style="123" customWidth="1"/>
    <col min="38" max="38" width="1.42578125" style="123" customWidth="1"/>
    <col min="39" max="41" width="5.140625" style="123" customWidth="1"/>
    <col min="42" max="42" width="1.42578125" style="123" customWidth="1"/>
    <col min="43" max="45" width="5.140625" style="123" customWidth="1"/>
    <col min="46" max="46" width="1.42578125" style="123" customWidth="1"/>
    <col min="47" max="49" width="5.140625" style="123" customWidth="1"/>
    <col min="50" max="50" width="1.42578125" style="123" customWidth="1"/>
    <col min="51" max="53" width="5.140625" style="123" customWidth="1"/>
    <col min="54" max="54" width="1.42578125" style="123" customWidth="1"/>
    <col min="55" max="57" width="5.140625" style="123" customWidth="1"/>
    <col min="58" max="61" width="11.42578125" style="107"/>
    <col min="62" max="256" width="11.42578125" style="123"/>
    <col min="257" max="257" width="16" style="123" customWidth="1"/>
    <col min="258" max="258" width="7" style="123" bestFit="1" customWidth="1"/>
    <col min="259" max="260" width="6.140625" style="123" customWidth="1"/>
    <col min="261" max="261" width="1.42578125" style="123" customWidth="1"/>
    <col min="262" max="264" width="6" style="123" bestFit="1" customWidth="1"/>
    <col min="265" max="265" width="1.42578125" style="123" customWidth="1"/>
    <col min="266" max="268" width="6" style="123" bestFit="1" customWidth="1"/>
    <col min="269" max="269" width="1.42578125" style="123" customWidth="1"/>
    <col min="270" max="272" width="6" style="123" bestFit="1" customWidth="1"/>
    <col min="273" max="273" width="1.42578125" style="123" customWidth="1"/>
    <col min="274" max="274" width="6" style="123" customWidth="1"/>
    <col min="275" max="275" width="6" style="123" bestFit="1" customWidth="1"/>
    <col min="276" max="276" width="6" style="123" customWidth="1"/>
    <col min="277" max="277" width="1.42578125" style="123" customWidth="1"/>
    <col min="278" max="279" width="6" style="123" bestFit="1" customWidth="1"/>
    <col min="280" max="280" width="6" style="123" customWidth="1"/>
    <col min="281" max="281" width="1.42578125" style="123" customWidth="1"/>
    <col min="282" max="284" width="5.140625" style="123" customWidth="1"/>
    <col min="285" max="285" width="1.42578125" style="123" customWidth="1"/>
    <col min="286" max="286" width="16" style="123" customWidth="1"/>
    <col min="287" max="287" width="6.28515625" style="123" bestFit="1" customWidth="1"/>
    <col min="288" max="289" width="6.140625" style="123" customWidth="1"/>
    <col min="290" max="290" width="1.42578125" style="123" customWidth="1"/>
    <col min="291" max="291" width="6.28515625" style="123" bestFit="1" customWidth="1"/>
    <col min="292" max="293" width="5.140625" style="123" customWidth="1"/>
    <col min="294" max="294" width="1.42578125" style="123" customWidth="1"/>
    <col min="295" max="297" width="5.140625" style="123" customWidth="1"/>
    <col min="298" max="298" width="1.42578125" style="123" customWidth="1"/>
    <col min="299" max="301" width="5.140625" style="123" customWidth="1"/>
    <col min="302" max="302" width="1.42578125" style="123" customWidth="1"/>
    <col min="303" max="305" width="5.140625" style="123" customWidth="1"/>
    <col min="306" max="306" width="1.42578125" style="123" customWidth="1"/>
    <col min="307" max="309" width="5.140625" style="123" customWidth="1"/>
    <col min="310" max="310" width="1.42578125" style="123" customWidth="1"/>
    <col min="311" max="313" width="5.140625" style="123" customWidth="1"/>
    <col min="314" max="512" width="11.42578125" style="123"/>
    <col min="513" max="513" width="16" style="123" customWidth="1"/>
    <col min="514" max="514" width="7" style="123" bestFit="1" customWidth="1"/>
    <col min="515" max="516" width="6.140625" style="123" customWidth="1"/>
    <col min="517" max="517" width="1.42578125" style="123" customWidth="1"/>
    <col min="518" max="520" width="6" style="123" bestFit="1" customWidth="1"/>
    <col min="521" max="521" width="1.42578125" style="123" customWidth="1"/>
    <col min="522" max="524" width="6" style="123" bestFit="1" customWidth="1"/>
    <col min="525" max="525" width="1.42578125" style="123" customWidth="1"/>
    <col min="526" max="528" width="6" style="123" bestFit="1" customWidth="1"/>
    <col min="529" max="529" width="1.42578125" style="123" customWidth="1"/>
    <col min="530" max="530" width="6" style="123" customWidth="1"/>
    <col min="531" max="531" width="6" style="123" bestFit="1" customWidth="1"/>
    <col min="532" max="532" width="6" style="123" customWidth="1"/>
    <col min="533" max="533" width="1.42578125" style="123" customWidth="1"/>
    <col min="534" max="535" width="6" style="123" bestFit="1" customWidth="1"/>
    <col min="536" max="536" width="6" style="123" customWidth="1"/>
    <col min="537" max="537" width="1.42578125" style="123" customWidth="1"/>
    <col min="538" max="540" width="5.140625" style="123" customWidth="1"/>
    <col min="541" max="541" width="1.42578125" style="123" customWidth="1"/>
    <col min="542" max="542" width="16" style="123" customWidth="1"/>
    <col min="543" max="543" width="6.28515625" style="123" bestFit="1" customWidth="1"/>
    <col min="544" max="545" width="6.140625" style="123" customWidth="1"/>
    <col min="546" max="546" width="1.42578125" style="123" customWidth="1"/>
    <col min="547" max="547" width="6.28515625" style="123" bestFit="1" customWidth="1"/>
    <col min="548" max="549" width="5.140625" style="123" customWidth="1"/>
    <col min="550" max="550" width="1.42578125" style="123" customWidth="1"/>
    <col min="551" max="553" width="5.140625" style="123" customWidth="1"/>
    <col min="554" max="554" width="1.42578125" style="123" customWidth="1"/>
    <col min="555" max="557" width="5.140625" style="123" customWidth="1"/>
    <col min="558" max="558" width="1.42578125" style="123" customWidth="1"/>
    <col min="559" max="561" width="5.140625" style="123" customWidth="1"/>
    <col min="562" max="562" width="1.42578125" style="123" customWidth="1"/>
    <col min="563" max="565" width="5.140625" style="123" customWidth="1"/>
    <col min="566" max="566" width="1.42578125" style="123" customWidth="1"/>
    <col min="567" max="569" width="5.140625" style="123" customWidth="1"/>
    <col min="570" max="768" width="11.42578125" style="123"/>
    <col min="769" max="769" width="16" style="123" customWidth="1"/>
    <col min="770" max="770" width="7" style="123" bestFit="1" customWidth="1"/>
    <col min="771" max="772" width="6.140625" style="123" customWidth="1"/>
    <col min="773" max="773" width="1.42578125" style="123" customWidth="1"/>
    <col min="774" max="776" width="6" style="123" bestFit="1" customWidth="1"/>
    <col min="777" max="777" width="1.42578125" style="123" customWidth="1"/>
    <col min="778" max="780" width="6" style="123" bestFit="1" customWidth="1"/>
    <col min="781" max="781" width="1.42578125" style="123" customWidth="1"/>
    <col min="782" max="784" width="6" style="123" bestFit="1" customWidth="1"/>
    <col min="785" max="785" width="1.42578125" style="123" customWidth="1"/>
    <col min="786" max="786" width="6" style="123" customWidth="1"/>
    <col min="787" max="787" width="6" style="123" bestFit="1" customWidth="1"/>
    <col min="788" max="788" width="6" style="123" customWidth="1"/>
    <col min="789" max="789" width="1.42578125" style="123" customWidth="1"/>
    <col min="790" max="791" width="6" style="123" bestFit="1" customWidth="1"/>
    <col min="792" max="792" width="6" style="123" customWidth="1"/>
    <col min="793" max="793" width="1.42578125" style="123" customWidth="1"/>
    <col min="794" max="796" width="5.140625" style="123" customWidth="1"/>
    <col min="797" max="797" width="1.42578125" style="123" customWidth="1"/>
    <col min="798" max="798" width="16" style="123" customWidth="1"/>
    <col min="799" max="799" width="6.28515625" style="123" bestFit="1" customWidth="1"/>
    <col min="800" max="801" width="6.140625" style="123" customWidth="1"/>
    <col min="802" max="802" width="1.42578125" style="123" customWidth="1"/>
    <col min="803" max="803" width="6.28515625" style="123" bestFit="1" customWidth="1"/>
    <col min="804" max="805" width="5.140625" style="123" customWidth="1"/>
    <col min="806" max="806" width="1.42578125" style="123" customWidth="1"/>
    <col min="807" max="809" width="5.140625" style="123" customWidth="1"/>
    <col min="810" max="810" width="1.42578125" style="123" customWidth="1"/>
    <col min="811" max="813" width="5.140625" style="123" customWidth="1"/>
    <col min="814" max="814" width="1.42578125" style="123" customWidth="1"/>
    <col min="815" max="817" width="5.140625" style="123" customWidth="1"/>
    <col min="818" max="818" width="1.42578125" style="123" customWidth="1"/>
    <col min="819" max="821" width="5.140625" style="123" customWidth="1"/>
    <col min="822" max="822" width="1.42578125" style="123" customWidth="1"/>
    <col min="823" max="825" width="5.140625" style="123" customWidth="1"/>
    <col min="826" max="1024" width="11.42578125" style="123"/>
    <col min="1025" max="1025" width="16" style="123" customWidth="1"/>
    <col min="1026" max="1026" width="7" style="123" bestFit="1" customWidth="1"/>
    <col min="1027" max="1028" width="6.140625" style="123" customWidth="1"/>
    <col min="1029" max="1029" width="1.42578125" style="123" customWidth="1"/>
    <col min="1030" max="1032" width="6" style="123" bestFit="1" customWidth="1"/>
    <col min="1033" max="1033" width="1.42578125" style="123" customWidth="1"/>
    <col min="1034" max="1036" width="6" style="123" bestFit="1" customWidth="1"/>
    <col min="1037" max="1037" width="1.42578125" style="123" customWidth="1"/>
    <col min="1038" max="1040" width="6" style="123" bestFit="1" customWidth="1"/>
    <col min="1041" max="1041" width="1.42578125" style="123" customWidth="1"/>
    <col min="1042" max="1042" width="6" style="123" customWidth="1"/>
    <col min="1043" max="1043" width="6" style="123" bestFit="1" customWidth="1"/>
    <col min="1044" max="1044" width="6" style="123" customWidth="1"/>
    <col min="1045" max="1045" width="1.42578125" style="123" customWidth="1"/>
    <col min="1046" max="1047" width="6" style="123" bestFit="1" customWidth="1"/>
    <col min="1048" max="1048" width="6" style="123" customWidth="1"/>
    <col min="1049" max="1049" width="1.42578125" style="123" customWidth="1"/>
    <col min="1050" max="1052" width="5.140625" style="123" customWidth="1"/>
    <col min="1053" max="1053" width="1.42578125" style="123" customWidth="1"/>
    <col min="1054" max="1054" width="16" style="123" customWidth="1"/>
    <col min="1055" max="1055" width="6.28515625" style="123" bestFit="1" customWidth="1"/>
    <col min="1056" max="1057" width="6.140625" style="123" customWidth="1"/>
    <col min="1058" max="1058" width="1.42578125" style="123" customWidth="1"/>
    <col min="1059" max="1059" width="6.28515625" style="123" bestFit="1" customWidth="1"/>
    <col min="1060" max="1061" width="5.140625" style="123" customWidth="1"/>
    <col min="1062" max="1062" width="1.42578125" style="123" customWidth="1"/>
    <col min="1063" max="1065" width="5.140625" style="123" customWidth="1"/>
    <col min="1066" max="1066" width="1.42578125" style="123" customWidth="1"/>
    <col min="1067" max="1069" width="5.140625" style="123" customWidth="1"/>
    <col min="1070" max="1070" width="1.42578125" style="123" customWidth="1"/>
    <col min="1071" max="1073" width="5.140625" style="123" customWidth="1"/>
    <col min="1074" max="1074" width="1.42578125" style="123" customWidth="1"/>
    <col min="1075" max="1077" width="5.140625" style="123" customWidth="1"/>
    <col min="1078" max="1078" width="1.42578125" style="123" customWidth="1"/>
    <col min="1079" max="1081" width="5.140625" style="123" customWidth="1"/>
    <col min="1082" max="1280" width="11.42578125" style="123"/>
    <col min="1281" max="1281" width="16" style="123" customWidth="1"/>
    <col min="1282" max="1282" width="7" style="123" bestFit="1" customWidth="1"/>
    <col min="1283" max="1284" width="6.140625" style="123" customWidth="1"/>
    <col min="1285" max="1285" width="1.42578125" style="123" customWidth="1"/>
    <col min="1286" max="1288" width="6" style="123" bestFit="1" customWidth="1"/>
    <col min="1289" max="1289" width="1.42578125" style="123" customWidth="1"/>
    <col min="1290" max="1292" width="6" style="123" bestFit="1" customWidth="1"/>
    <col min="1293" max="1293" width="1.42578125" style="123" customWidth="1"/>
    <col min="1294" max="1296" width="6" style="123" bestFit="1" customWidth="1"/>
    <col min="1297" max="1297" width="1.42578125" style="123" customWidth="1"/>
    <col min="1298" max="1298" width="6" style="123" customWidth="1"/>
    <col min="1299" max="1299" width="6" style="123" bestFit="1" customWidth="1"/>
    <col min="1300" max="1300" width="6" style="123" customWidth="1"/>
    <col min="1301" max="1301" width="1.42578125" style="123" customWidth="1"/>
    <col min="1302" max="1303" width="6" style="123" bestFit="1" customWidth="1"/>
    <col min="1304" max="1304" width="6" style="123" customWidth="1"/>
    <col min="1305" max="1305" width="1.42578125" style="123" customWidth="1"/>
    <col min="1306" max="1308" width="5.140625" style="123" customWidth="1"/>
    <col min="1309" max="1309" width="1.42578125" style="123" customWidth="1"/>
    <col min="1310" max="1310" width="16" style="123" customWidth="1"/>
    <col min="1311" max="1311" width="6.28515625" style="123" bestFit="1" customWidth="1"/>
    <col min="1312" max="1313" width="6.140625" style="123" customWidth="1"/>
    <col min="1314" max="1314" width="1.42578125" style="123" customWidth="1"/>
    <col min="1315" max="1315" width="6.28515625" style="123" bestFit="1" customWidth="1"/>
    <col min="1316" max="1317" width="5.140625" style="123" customWidth="1"/>
    <col min="1318" max="1318" width="1.42578125" style="123" customWidth="1"/>
    <col min="1319" max="1321" width="5.140625" style="123" customWidth="1"/>
    <col min="1322" max="1322" width="1.42578125" style="123" customWidth="1"/>
    <col min="1323" max="1325" width="5.140625" style="123" customWidth="1"/>
    <col min="1326" max="1326" width="1.42578125" style="123" customWidth="1"/>
    <col min="1327" max="1329" width="5.140625" style="123" customWidth="1"/>
    <col min="1330" max="1330" width="1.42578125" style="123" customWidth="1"/>
    <col min="1331" max="1333" width="5.140625" style="123" customWidth="1"/>
    <col min="1334" max="1334" width="1.42578125" style="123" customWidth="1"/>
    <col min="1335" max="1337" width="5.140625" style="123" customWidth="1"/>
    <col min="1338" max="1536" width="11.42578125" style="123"/>
    <col min="1537" max="1537" width="16" style="123" customWidth="1"/>
    <col min="1538" max="1538" width="7" style="123" bestFit="1" customWidth="1"/>
    <col min="1539" max="1540" width="6.140625" style="123" customWidth="1"/>
    <col min="1541" max="1541" width="1.42578125" style="123" customWidth="1"/>
    <col min="1542" max="1544" width="6" style="123" bestFit="1" customWidth="1"/>
    <col min="1545" max="1545" width="1.42578125" style="123" customWidth="1"/>
    <col min="1546" max="1548" width="6" style="123" bestFit="1" customWidth="1"/>
    <col min="1549" max="1549" width="1.42578125" style="123" customWidth="1"/>
    <col min="1550" max="1552" width="6" style="123" bestFit="1" customWidth="1"/>
    <col min="1553" max="1553" width="1.42578125" style="123" customWidth="1"/>
    <col min="1554" max="1554" width="6" style="123" customWidth="1"/>
    <col min="1555" max="1555" width="6" style="123" bestFit="1" customWidth="1"/>
    <col min="1556" max="1556" width="6" style="123" customWidth="1"/>
    <col min="1557" max="1557" width="1.42578125" style="123" customWidth="1"/>
    <col min="1558" max="1559" width="6" style="123" bestFit="1" customWidth="1"/>
    <col min="1560" max="1560" width="6" style="123" customWidth="1"/>
    <col min="1561" max="1561" width="1.42578125" style="123" customWidth="1"/>
    <col min="1562" max="1564" width="5.140625" style="123" customWidth="1"/>
    <col min="1565" max="1565" width="1.42578125" style="123" customWidth="1"/>
    <col min="1566" max="1566" width="16" style="123" customWidth="1"/>
    <col min="1567" max="1567" width="6.28515625" style="123" bestFit="1" customWidth="1"/>
    <col min="1568" max="1569" width="6.140625" style="123" customWidth="1"/>
    <col min="1570" max="1570" width="1.42578125" style="123" customWidth="1"/>
    <col min="1571" max="1571" width="6.28515625" style="123" bestFit="1" customWidth="1"/>
    <col min="1572" max="1573" width="5.140625" style="123" customWidth="1"/>
    <col min="1574" max="1574" width="1.42578125" style="123" customWidth="1"/>
    <col min="1575" max="1577" width="5.140625" style="123" customWidth="1"/>
    <col min="1578" max="1578" width="1.42578125" style="123" customWidth="1"/>
    <col min="1579" max="1581" width="5.140625" style="123" customWidth="1"/>
    <col min="1582" max="1582" width="1.42578125" style="123" customWidth="1"/>
    <col min="1583" max="1585" width="5.140625" style="123" customWidth="1"/>
    <col min="1586" max="1586" width="1.42578125" style="123" customWidth="1"/>
    <col min="1587" max="1589" width="5.140625" style="123" customWidth="1"/>
    <col min="1590" max="1590" width="1.42578125" style="123" customWidth="1"/>
    <col min="1591" max="1593" width="5.140625" style="123" customWidth="1"/>
    <col min="1594" max="1792" width="11.42578125" style="123"/>
    <col min="1793" max="1793" width="16" style="123" customWidth="1"/>
    <col min="1794" max="1794" width="7" style="123" bestFit="1" customWidth="1"/>
    <col min="1795" max="1796" width="6.140625" style="123" customWidth="1"/>
    <col min="1797" max="1797" width="1.42578125" style="123" customWidth="1"/>
    <col min="1798" max="1800" width="6" style="123" bestFit="1" customWidth="1"/>
    <col min="1801" max="1801" width="1.42578125" style="123" customWidth="1"/>
    <col min="1802" max="1804" width="6" style="123" bestFit="1" customWidth="1"/>
    <col min="1805" max="1805" width="1.42578125" style="123" customWidth="1"/>
    <col min="1806" max="1808" width="6" style="123" bestFit="1" customWidth="1"/>
    <col min="1809" max="1809" width="1.42578125" style="123" customWidth="1"/>
    <col min="1810" max="1810" width="6" style="123" customWidth="1"/>
    <col min="1811" max="1811" width="6" style="123" bestFit="1" customWidth="1"/>
    <col min="1812" max="1812" width="6" style="123" customWidth="1"/>
    <col min="1813" max="1813" width="1.42578125" style="123" customWidth="1"/>
    <col min="1814" max="1815" width="6" style="123" bestFit="1" customWidth="1"/>
    <col min="1816" max="1816" width="6" style="123" customWidth="1"/>
    <col min="1817" max="1817" width="1.42578125" style="123" customWidth="1"/>
    <col min="1818" max="1820" width="5.140625" style="123" customWidth="1"/>
    <col min="1821" max="1821" width="1.42578125" style="123" customWidth="1"/>
    <col min="1822" max="1822" width="16" style="123" customWidth="1"/>
    <col min="1823" max="1823" width="6.28515625" style="123" bestFit="1" customWidth="1"/>
    <col min="1824" max="1825" width="6.140625" style="123" customWidth="1"/>
    <col min="1826" max="1826" width="1.42578125" style="123" customWidth="1"/>
    <col min="1827" max="1827" width="6.28515625" style="123" bestFit="1" customWidth="1"/>
    <col min="1828" max="1829" width="5.140625" style="123" customWidth="1"/>
    <col min="1830" max="1830" width="1.42578125" style="123" customWidth="1"/>
    <col min="1831" max="1833" width="5.140625" style="123" customWidth="1"/>
    <col min="1834" max="1834" width="1.42578125" style="123" customWidth="1"/>
    <col min="1835" max="1837" width="5.140625" style="123" customWidth="1"/>
    <col min="1838" max="1838" width="1.42578125" style="123" customWidth="1"/>
    <col min="1839" max="1841" width="5.140625" style="123" customWidth="1"/>
    <col min="1842" max="1842" width="1.42578125" style="123" customWidth="1"/>
    <col min="1843" max="1845" width="5.140625" style="123" customWidth="1"/>
    <col min="1846" max="1846" width="1.42578125" style="123" customWidth="1"/>
    <col min="1847" max="1849" width="5.140625" style="123" customWidth="1"/>
    <col min="1850" max="2048" width="11.42578125" style="123"/>
    <col min="2049" max="2049" width="16" style="123" customWidth="1"/>
    <col min="2050" max="2050" width="7" style="123" bestFit="1" customWidth="1"/>
    <col min="2051" max="2052" width="6.140625" style="123" customWidth="1"/>
    <col min="2053" max="2053" width="1.42578125" style="123" customWidth="1"/>
    <col min="2054" max="2056" width="6" style="123" bestFit="1" customWidth="1"/>
    <col min="2057" max="2057" width="1.42578125" style="123" customWidth="1"/>
    <col min="2058" max="2060" width="6" style="123" bestFit="1" customWidth="1"/>
    <col min="2061" max="2061" width="1.42578125" style="123" customWidth="1"/>
    <col min="2062" max="2064" width="6" style="123" bestFit="1" customWidth="1"/>
    <col min="2065" max="2065" width="1.42578125" style="123" customWidth="1"/>
    <col min="2066" max="2066" width="6" style="123" customWidth="1"/>
    <col min="2067" max="2067" width="6" style="123" bestFit="1" customWidth="1"/>
    <col min="2068" max="2068" width="6" style="123" customWidth="1"/>
    <col min="2069" max="2069" width="1.42578125" style="123" customWidth="1"/>
    <col min="2070" max="2071" width="6" style="123" bestFit="1" customWidth="1"/>
    <col min="2072" max="2072" width="6" style="123" customWidth="1"/>
    <col min="2073" max="2073" width="1.42578125" style="123" customWidth="1"/>
    <col min="2074" max="2076" width="5.140625" style="123" customWidth="1"/>
    <col min="2077" max="2077" width="1.42578125" style="123" customWidth="1"/>
    <col min="2078" max="2078" width="16" style="123" customWidth="1"/>
    <col min="2079" max="2079" width="6.28515625" style="123" bestFit="1" customWidth="1"/>
    <col min="2080" max="2081" width="6.140625" style="123" customWidth="1"/>
    <col min="2082" max="2082" width="1.42578125" style="123" customWidth="1"/>
    <col min="2083" max="2083" width="6.28515625" style="123" bestFit="1" customWidth="1"/>
    <col min="2084" max="2085" width="5.140625" style="123" customWidth="1"/>
    <col min="2086" max="2086" width="1.42578125" style="123" customWidth="1"/>
    <col min="2087" max="2089" width="5.140625" style="123" customWidth="1"/>
    <col min="2090" max="2090" width="1.42578125" style="123" customWidth="1"/>
    <col min="2091" max="2093" width="5.140625" style="123" customWidth="1"/>
    <col min="2094" max="2094" width="1.42578125" style="123" customWidth="1"/>
    <col min="2095" max="2097" width="5.140625" style="123" customWidth="1"/>
    <col min="2098" max="2098" width="1.42578125" style="123" customWidth="1"/>
    <col min="2099" max="2101" width="5.140625" style="123" customWidth="1"/>
    <col min="2102" max="2102" width="1.42578125" style="123" customWidth="1"/>
    <col min="2103" max="2105" width="5.140625" style="123" customWidth="1"/>
    <col min="2106" max="2304" width="11.42578125" style="123"/>
    <col min="2305" max="2305" width="16" style="123" customWidth="1"/>
    <col min="2306" max="2306" width="7" style="123" bestFit="1" customWidth="1"/>
    <col min="2307" max="2308" width="6.140625" style="123" customWidth="1"/>
    <col min="2309" max="2309" width="1.42578125" style="123" customWidth="1"/>
    <col min="2310" max="2312" width="6" style="123" bestFit="1" customWidth="1"/>
    <col min="2313" max="2313" width="1.42578125" style="123" customWidth="1"/>
    <col min="2314" max="2316" width="6" style="123" bestFit="1" customWidth="1"/>
    <col min="2317" max="2317" width="1.42578125" style="123" customWidth="1"/>
    <col min="2318" max="2320" width="6" style="123" bestFit="1" customWidth="1"/>
    <col min="2321" max="2321" width="1.42578125" style="123" customWidth="1"/>
    <col min="2322" max="2322" width="6" style="123" customWidth="1"/>
    <col min="2323" max="2323" width="6" style="123" bestFit="1" customWidth="1"/>
    <col min="2324" max="2324" width="6" style="123" customWidth="1"/>
    <col min="2325" max="2325" width="1.42578125" style="123" customWidth="1"/>
    <col min="2326" max="2327" width="6" style="123" bestFit="1" customWidth="1"/>
    <col min="2328" max="2328" width="6" style="123" customWidth="1"/>
    <col min="2329" max="2329" width="1.42578125" style="123" customWidth="1"/>
    <col min="2330" max="2332" width="5.140625" style="123" customWidth="1"/>
    <col min="2333" max="2333" width="1.42578125" style="123" customWidth="1"/>
    <col min="2334" max="2334" width="16" style="123" customWidth="1"/>
    <col min="2335" max="2335" width="6.28515625" style="123" bestFit="1" customWidth="1"/>
    <col min="2336" max="2337" width="6.140625" style="123" customWidth="1"/>
    <col min="2338" max="2338" width="1.42578125" style="123" customWidth="1"/>
    <col min="2339" max="2339" width="6.28515625" style="123" bestFit="1" customWidth="1"/>
    <col min="2340" max="2341" width="5.140625" style="123" customWidth="1"/>
    <col min="2342" max="2342" width="1.42578125" style="123" customWidth="1"/>
    <col min="2343" max="2345" width="5.140625" style="123" customWidth="1"/>
    <col min="2346" max="2346" width="1.42578125" style="123" customWidth="1"/>
    <col min="2347" max="2349" width="5.140625" style="123" customWidth="1"/>
    <col min="2350" max="2350" width="1.42578125" style="123" customWidth="1"/>
    <col min="2351" max="2353" width="5.140625" style="123" customWidth="1"/>
    <col min="2354" max="2354" width="1.42578125" style="123" customWidth="1"/>
    <col min="2355" max="2357" width="5.140625" style="123" customWidth="1"/>
    <col min="2358" max="2358" width="1.42578125" style="123" customWidth="1"/>
    <col min="2359" max="2361" width="5.140625" style="123" customWidth="1"/>
    <col min="2362" max="2560" width="11.42578125" style="123"/>
    <col min="2561" max="2561" width="16" style="123" customWidth="1"/>
    <col min="2562" max="2562" width="7" style="123" bestFit="1" customWidth="1"/>
    <col min="2563" max="2564" width="6.140625" style="123" customWidth="1"/>
    <col min="2565" max="2565" width="1.42578125" style="123" customWidth="1"/>
    <col min="2566" max="2568" width="6" style="123" bestFit="1" customWidth="1"/>
    <col min="2569" max="2569" width="1.42578125" style="123" customWidth="1"/>
    <col min="2570" max="2572" width="6" style="123" bestFit="1" customWidth="1"/>
    <col min="2573" max="2573" width="1.42578125" style="123" customWidth="1"/>
    <col min="2574" max="2576" width="6" style="123" bestFit="1" customWidth="1"/>
    <col min="2577" max="2577" width="1.42578125" style="123" customWidth="1"/>
    <col min="2578" max="2578" width="6" style="123" customWidth="1"/>
    <col min="2579" max="2579" width="6" style="123" bestFit="1" customWidth="1"/>
    <col min="2580" max="2580" width="6" style="123" customWidth="1"/>
    <col min="2581" max="2581" width="1.42578125" style="123" customWidth="1"/>
    <col min="2582" max="2583" width="6" style="123" bestFit="1" customWidth="1"/>
    <col min="2584" max="2584" width="6" style="123" customWidth="1"/>
    <col min="2585" max="2585" width="1.42578125" style="123" customWidth="1"/>
    <col min="2586" max="2588" width="5.140625" style="123" customWidth="1"/>
    <col min="2589" max="2589" width="1.42578125" style="123" customWidth="1"/>
    <col min="2590" max="2590" width="16" style="123" customWidth="1"/>
    <col min="2591" max="2591" width="6.28515625" style="123" bestFit="1" customWidth="1"/>
    <col min="2592" max="2593" width="6.140625" style="123" customWidth="1"/>
    <col min="2594" max="2594" width="1.42578125" style="123" customWidth="1"/>
    <col min="2595" max="2595" width="6.28515625" style="123" bestFit="1" customWidth="1"/>
    <col min="2596" max="2597" width="5.140625" style="123" customWidth="1"/>
    <col min="2598" max="2598" width="1.42578125" style="123" customWidth="1"/>
    <col min="2599" max="2601" width="5.140625" style="123" customWidth="1"/>
    <col min="2602" max="2602" width="1.42578125" style="123" customWidth="1"/>
    <col min="2603" max="2605" width="5.140625" style="123" customWidth="1"/>
    <col min="2606" max="2606" width="1.42578125" style="123" customWidth="1"/>
    <col min="2607" max="2609" width="5.140625" style="123" customWidth="1"/>
    <col min="2610" max="2610" width="1.42578125" style="123" customWidth="1"/>
    <col min="2611" max="2613" width="5.140625" style="123" customWidth="1"/>
    <col min="2614" max="2614" width="1.42578125" style="123" customWidth="1"/>
    <col min="2615" max="2617" width="5.140625" style="123" customWidth="1"/>
    <col min="2618" max="2816" width="11.42578125" style="123"/>
    <col min="2817" max="2817" width="16" style="123" customWidth="1"/>
    <col min="2818" max="2818" width="7" style="123" bestFit="1" customWidth="1"/>
    <col min="2819" max="2820" width="6.140625" style="123" customWidth="1"/>
    <col min="2821" max="2821" width="1.42578125" style="123" customWidth="1"/>
    <col min="2822" max="2824" width="6" style="123" bestFit="1" customWidth="1"/>
    <col min="2825" max="2825" width="1.42578125" style="123" customWidth="1"/>
    <col min="2826" max="2828" width="6" style="123" bestFit="1" customWidth="1"/>
    <col min="2829" max="2829" width="1.42578125" style="123" customWidth="1"/>
    <col min="2830" max="2832" width="6" style="123" bestFit="1" customWidth="1"/>
    <col min="2833" max="2833" width="1.42578125" style="123" customWidth="1"/>
    <col min="2834" max="2834" width="6" style="123" customWidth="1"/>
    <col min="2835" max="2835" width="6" style="123" bestFit="1" customWidth="1"/>
    <col min="2836" max="2836" width="6" style="123" customWidth="1"/>
    <col min="2837" max="2837" width="1.42578125" style="123" customWidth="1"/>
    <col min="2838" max="2839" width="6" style="123" bestFit="1" customWidth="1"/>
    <col min="2840" max="2840" width="6" style="123" customWidth="1"/>
    <col min="2841" max="2841" width="1.42578125" style="123" customWidth="1"/>
    <col min="2842" max="2844" width="5.140625" style="123" customWidth="1"/>
    <col min="2845" max="2845" width="1.42578125" style="123" customWidth="1"/>
    <col min="2846" max="2846" width="16" style="123" customWidth="1"/>
    <col min="2847" max="2847" width="6.28515625" style="123" bestFit="1" customWidth="1"/>
    <col min="2848" max="2849" width="6.140625" style="123" customWidth="1"/>
    <col min="2850" max="2850" width="1.42578125" style="123" customWidth="1"/>
    <col min="2851" max="2851" width="6.28515625" style="123" bestFit="1" customWidth="1"/>
    <col min="2852" max="2853" width="5.140625" style="123" customWidth="1"/>
    <col min="2854" max="2854" width="1.42578125" style="123" customWidth="1"/>
    <col min="2855" max="2857" width="5.140625" style="123" customWidth="1"/>
    <col min="2858" max="2858" width="1.42578125" style="123" customWidth="1"/>
    <col min="2859" max="2861" width="5.140625" style="123" customWidth="1"/>
    <col min="2862" max="2862" width="1.42578125" style="123" customWidth="1"/>
    <col min="2863" max="2865" width="5.140625" style="123" customWidth="1"/>
    <col min="2866" max="2866" width="1.42578125" style="123" customWidth="1"/>
    <col min="2867" max="2869" width="5.140625" style="123" customWidth="1"/>
    <col min="2870" max="2870" width="1.42578125" style="123" customWidth="1"/>
    <col min="2871" max="2873" width="5.140625" style="123" customWidth="1"/>
    <col min="2874" max="3072" width="11.42578125" style="123"/>
    <col min="3073" max="3073" width="16" style="123" customWidth="1"/>
    <col min="3074" max="3074" width="7" style="123" bestFit="1" customWidth="1"/>
    <col min="3075" max="3076" width="6.140625" style="123" customWidth="1"/>
    <col min="3077" max="3077" width="1.42578125" style="123" customWidth="1"/>
    <col min="3078" max="3080" width="6" style="123" bestFit="1" customWidth="1"/>
    <col min="3081" max="3081" width="1.42578125" style="123" customWidth="1"/>
    <col min="3082" max="3084" width="6" style="123" bestFit="1" customWidth="1"/>
    <col min="3085" max="3085" width="1.42578125" style="123" customWidth="1"/>
    <col min="3086" max="3088" width="6" style="123" bestFit="1" customWidth="1"/>
    <col min="3089" max="3089" width="1.42578125" style="123" customWidth="1"/>
    <col min="3090" max="3090" width="6" style="123" customWidth="1"/>
    <col min="3091" max="3091" width="6" style="123" bestFit="1" customWidth="1"/>
    <col min="3092" max="3092" width="6" style="123" customWidth="1"/>
    <col min="3093" max="3093" width="1.42578125" style="123" customWidth="1"/>
    <col min="3094" max="3095" width="6" style="123" bestFit="1" customWidth="1"/>
    <col min="3096" max="3096" width="6" style="123" customWidth="1"/>
    <col min="3097" max="3097" width="1.42578125" style="123" customWidth="1"/>
    <col min="3098" max="3100" width="5.140625" style="123" customWidth="1"/>
    <col min="3101" max="3101" width="1.42578125" style="123" customWidth="1"/>
    <col min="3102" max="3102" width="16" style="123" customWidth="1"/>
    <col min="3103" max="3103" width="6.28515625" style="123" bestFit="1" customWidth="1"/>
    <col min="3104" max="3105" width="6.140625" style="123" customWidth="1"/>
    <col min="3106" max="3106" width="1.42578125" style="123" customWidth="1"/>
    <col min="3107" max="3107" width="6.28515625" style="123" bestFit="1" customWidth="1"/>
    <col min="3108" max="3109" width="5.140625" style="123" customWidth="1"/>
    <col min="3110" max="3110" width="1.42578125" style="123" customWidth="1"/>
    <col min="3111" max="3113" width="5.140625" style="123" customWidth="1"/>
    <col min="3114" max="3114" width="1.42578125" style="123" customWidth="1"/>
    <col min="3115" max="3117" width="5.140625" style="123" customWidth="1"/>
    <col min="3118" max="3118" width="1.42578125" style="123" customWidth="1"/>
    <col min="3119" max="3121" width="5.140625" style="123" customWidth="1"/>
    <col min="3122" max="3122" width="1.42578125" style="123" customWidth="1"/>
    <col min="3123" max="3125" width="5.140625" style="123" customWidth="1"/>
    <col min="3126" max="3126" width="1.42578125" style="123" customWidth="1"/>
    <col min="3127" max="3129" width="5.140625" style="123" customWidth="1"/>
    <col min="3130" max="3328" width="11.42578125" style="123"/>
    <col min="3329" max="3329" width="16" style="123" customWidth="1"/>
    <col min="3330" max="3330" width="7" style="123" bestFit="1" customWidth="1"/>
    <col min="3331" max="3332" width="6.140625" style="123" customWidth="1"/>
    <col min="3333" max="3333" width="1.42578125" style="123" customWidth="1"/>
    <col min="3334" max="3336" width="6" style="123" bestFit="1" customWidth="1"/>
    <col min="3337" max="3337" width="1.42578125" style="123" customWidth="1"/>
    <col min="3338" max="3340" width="6" style="123" bestFit="1" customWidth="1"/>
    <col min="3341" max="3341" width="1.42578125" style="123" customWidth="1"/>
    <col min="3342" max="3344" width="6" style="123" bestFit="1" customWidth="1"/>
    <col min="3345" max="3345" width="1.42578125" style="123" customWidth="1"/>
    <col min="3346" max="3346" width="6" style="123" customWidth="1"/>
    <col min="3347" max="3347" width="6" style="123" bestFit="1" customWidth="1"/>
    <col min="3348" max="3348" width="6" style="123" customWidth="1"/>
    <col min="3349" max="3349" width="1.42578125" style="123" customWidth="1"/>
    <col min="3350" max="3351" width="6" style="123" bestFit="1" customWidth="1"/>
    <col min="3352" max="3352" width="6" style="123" customWidth="1"/>
    <col min="3353" max="3353" width="1.42578125" style="123" customWidth="1"/>
    <col min="3354" max="3356" width="5.140625" style="123" customWidth="1"/>
    <col min="3357" max="3357" width="1.42578125" style="123" customWidth="1"/>
    <col min="3358" max="3358" width="16" style="123" customWidth="1"/>
    <col min="3359" max="3359" width="6.28515625" style="123" bestFit="1" customWidth="1"/>
    <col min="3360" max="3361" width="6.140625" style="123" customWidth="1"/>
    <col min="3362" max="3362" width="1.42578125" style="123" customWidth="1"/>
    <col min="3363" max="3363" width="6.28515625" style="123" bestFit="1" customWidth="1"/>
    <col min="3364" max="3365" width="5.140625" style="123" customWidth="1"/>
    <col min="3366" max="3366" width="1.42578125" style="123" customWidth="1"/>
    <col min="3367" max="3369" width="5.140625" style="123" customWidth="1"/>
    <col min="3370" max="3370" width="1.42578125" style="123" customWidth="1"/>
    <col min="3371" max="3373" width="5.140625" style="123" customWidth="1"/>
    <col min="3374" max="3374" width="1.42578125" style="123" customWidth="1"/>
    <col min="3375" max="3377" width="5.140625" style="123" customWidth="1"/>
    <col min="3378" max="3378" width="1.42578125" style="123" customWidth="1"/>
    <col min="3379" max="3381" width="5.140625" style="123" customWidth="1"/>
    <col min="3382" max="3382" width="1.42578125" style="123" customWidth="1"/>
    <col min="3383" max="3385" width="5.140625" style="123" customWidth="1"/>
    <col min="3386" max="3584" width="11.42578125" style="123"/>
    <col min="3585" max="3585" width="16" style="123" customWidth="1"/>
    <col min="3586" max="3586" width="7" style="123" bestFit="1" customWidth="1"/>
    <col min="3587" max="3588" width="6.140625" style="123" customWidth="1"/>
    <col min="3589" max="3589" width="1.42578125" style="123" customWidth="1"/>
    <col min="3590" max="3592" width="6" style="123" bestFit="1" customWidth="1"/>
    <col min="3593" max="3593" width="1.42578125" style="123" customWidth="1"/>
    <col min="3594" max="3596" width="6" style="123" bestFit="1" customWidth="1"/>
    <col min="3597" max="3597" width="1.42578125" style="123" customWidth="1"/>
    <col min="3598" max="3600" width="6" style="123" bestFit="1" customWidth="1"/>
    <col min="3601" max="3601" width="1.42578125" style="123" customWidth="1"/>
    <col min="3602" max="3602" width="6" style="123" customWidth="1"/>
    <col min="3603" max="3603" width="6" style="123" bestFit="1" customWidth="1"/>
    <col min="3604" max="3604" width="6" style="123" customWidth="1"/>
    <col min="3605" max="3605" width="1.42578125" style="123" customWidth="1"/>
    <col min="3606" max="3607" width="6" style="123" bestFit="1" customWidth="1"/>
    <col min="3608" max="3608" width="6" style="123" customWidth="1"/>
    <col min="3609" max="3609" width="1.42578125" style="123" customWidth="1"/>
    <col min="3610" max="3612" width="5.140625" style="123" customWidth="1"/>
    <col min="3613" max="3613" width="1.42578125" style="123" customWidth="1"/>
    <col min="3614" max="3614" width="16" style="123" customWidth="1"/>
    <col min="3615" max="3615" width="6.28515625" style="123" bestFit="1" customWidth="1"/>
    <col min="3616" max="3617" width="6.140625" style="123" customWidth="1"/>
    <col min="3618" max="3618" width="1.42578125" style="123" customWidth="1"/>
    <col min="3619" max="3619" width="6.28515625" style="123" bestFit="1" customWidth="1"/>
    <col min="3620" max="3621" width="5.140625" style="123" customWidth="1"/>
    <col min="3622" max="3622" width="1.42578125" style="123" customWidth="1"/>
    <col min="3623" max="3625" width="5.140625" style="123" customWidth="1"/>
    <col min="3626" max="3626" width="1.42578125" style="123" customWidth="1"/>
    <col min="3627" max="3629" width="5.140625" style="123" customWidth="1"/>
    <col min="3630" max="3630" width="1.42578125" style="123" customWidth="1"/>
    <col min="3631" max="3633" width="5.140625" style="123" customWidth="1"/>
    <col min="3634" max="3634" width="1.42578125" style="123" customWidth="1"/>
    <col min="3635" max="3637" width="5.140625" style="123" customWidth="1"/>
    <col min="3638" max="3638" width="1.42578125" style="123" customWidth="1"/>
    <col min="3639" max="3641" width="5.140625" style="123" customWidth="1"/>
    <col min="3642" max="3840" width="11.42578125" style="123"/>
    <col min="3841" max="3841" width="16" style="123" customWidth="1"/>
    <col min="3842" max="3842" width="7" style="123" bestFit="1" customWidth="1"/>
    <col min="3843" max="3844" width="6.140625" style="123" customWidth="1"/>
    <col min="3845" max="3845" width="1.42578125" style="123" customWidth="1"/>
    <col min="3846" max="3848" width="6" style="123" bestFit="1" customWidth="1"/>
    <col min="3849" max="3849" width="1.42578125" style="123" customWidth="1"/>
    <col min="3850" max="3852" width="6" style="123" bestFit="1" customWidth="1"/>
    <col min="3853" max="3853" width="1.42578125" style="123" customWidth="1"/>
    <col min="3854" max="3856" width="6" style="123" bestFit="1" customWidth="1"/>
    <col min="3857" max="3857" width="1.42578125" style="123" customWidth="1"/>
    <col min="3858" max="3858" width="6" style="123" customWidth="1"/>
    <col min="3859" max="3859" width="6" style="123" bestFit="1" customWidth="1"/>
    <col min="3860" max="3860" width="6" style="123" customWidth="1"/>
    <col min="3861" max="3861" width="1.42578125" style="123" customWidth="1"/>
    <col min="3862" max="3863" width="6" style="123" bestFit="1" customWidth="1"/>
    <col min="3864" max="3864" width="6" style="123" customWidth="1"/>
    <col min="3865" max="3865" width="1.42578125" style="123" customWidth="1"/>
    <col min="3866" max="3868" width="5.140625" style="123" customWidth="1"/>
    <col min="3869" max="3869" width="1.42578125" style="123" customWidth="1"/>
    <col min="3870" max="3870" width="16" style="123" customWidth="1"/>
    <col min="3871" max="3871" width="6.28515625" style="123" bestFit="1" customWidth="1"/>
    <col min="3872" max="3873" width="6.140625" style="123" customWidth="1"/>
    <col min="3874" max="3874" width="1.42578125" style="123" customWidth="1"/>
    <col min="3875" max="3875" width="6.28515625" style="123" bestFit="1" customWidth="1"/>
    <col min="3876" max="3877" width="5.140625" style="123" customWidth="1"/>
    <col min="3878" max="3878" width="1.42578125" style="123" customWidth="1"/>
    <col min="3879" max="3881" width="5.140625" style="123" customWidth="1"/>
    <col min="3882" max="3882" width="1.42578125" style="123" customWidth="1"/>
    <col min="3883" max="3885" width="5.140625" style="123" customWidth="1"/>
    <col min="3886" max="3886" width="1.42578125" style="123" customWidth="1"/>
    <col min="3887" max="3889" width="5.140625" style="123" customWidth="1"/>
    <col min="3890" max="3890" width="1.42578125" style="123" customWidth="1"/>
    <col min="3891" max="3893" width="5.140625" style="123" customWidth="1"/>
    <col min="3894" max="3894" width="1.42578125" style="123" customWidth="1"/>
    <col min="3895" max="3897" width="5.140625" style="123" customWidth="1"/>
    <col min="3898" max="4096" width="11.42578125" style="123"/>
    <col min="4097" max="4097" width="16" style="123" customWidth="1"/>
    <col min="4098" max="4098" width="7" style="123" bestFit="1" customWidth="1"/>
    <col min="4099" max="4100" width="6.140625" style="123" customWidth="1"/>
    <col min="4101" max="4101" width="1.42578125" style="123" customWidth="1"/>
    <col min="4102" max="4104" width="6" style="123" bestFit="1" customWidth="1"/>
    <col min="4105" max="4105" width="1.42578125" style="123" customWidth="1"/>
    <col min="4106" max="4108" width="6" style="123" bestFit="1" customWidth="1"/>
    <col min="4109" max="4109" width="1.42578125" style="123" customWidth="1"/>
    <col min="4110" max="4112" width="6" style="123" bestFit="1" customWidth="1"/>
    <col min="4113" max="4113" width="1.42578125" style="123" customWidth="1"/>
    <col min="4114" max="4114" width="6" style="123" customWidth="1"/>
    <col min="4115" max="4115" width="6" style="123" bestFit="1" customWidth="1"/>
    <col min="4116" max="4116" width="6" style="123" customWidth="1"/>
    <col min="4117" max="4117" width="1.42578125" style="123" customWidth="1"/>
    <col min="4118" max="4119" width="6" style="123" bestFit="1" customWidth="1"/>
    <col min="4120" max="4120" width="6" style="123" customWidth="1"/>
    <col min="4121" max="4121" width="1.42578125" style="123" customWidth="1"/>
    <col min="4122" max="4124" width="5.140625" style="123" customWidth="1"/>
    <col min="4125" max="4125" width="1.42578125" style="123" customWidth="1"/>
    <col min="4126" max="4126" width="16" style="123" customWidth="1"/>
    <col min="4127" max="4127" width="6.28515625" style="123" bestFit="1" customWidth="1"/>
    <col min="4128" max="4129" width="6.140625" style="123" customWidth="1"/>
    <col min="4130" max="4130" width="1.42578125" style="123" customWidth="1"/>
    <col min="4131" max="4131" width="6.28515625" style="123" bestFit="1" customWidth="1"/>
    <col min="4132" max="4133" width="5.140625" style="123" customWidth="1"/>
    <col min="4134" max="4134" width="1.42578125" style="123" customWidth="1"/>
    <col min="4135" max="4137" width="5.140625" style="123" customWidth="1"/>
    <col min="4138" max="4138" width="1.42578125" style="123" customWidth="1"/>
    <col min="4139" max="4141" width="5.140625" style="123" customWidth="1"/>
    <col min="4142" max="4142" width="1.42578125" style="123" customWidth="1"/>
    <col min="4143" max="4145" width="5.140625" style="123" customWidth="1"/>
    <col min="4146" max="4146" width="1.42578125" style="123" customWidth="1"/>
    <col min="4147" max="4149" width="5.140625" style="123" customWidth="1"/>
    <col min="4150" max="4150" width="1.42578125" style="123" customWidth="1"/>
    <col min="4151" max="4153" width="5.140625" style="123" customWidth="1"/>
    <col min="4154" max="4352" width="11.42578125" style="123"/>
    <col min="4353" max="4353" width="16" style="123" customWidth="1"/>
    <col min="4354" max="4354" width="7" style="123" bestFit="1" customWidth="1"/>
    <col min="4355" max="4356" width="6.140625" style="123" customWidth="1"/>
    <col min="4357" max="4357" width="1.42578125" style="123" customWidth="1"/>
    <col min="4358" max="4360" width="6" style="123" bestFit="1" customWidth="1"/>
    <col min="4361" max="4361" width="1.42578125" style="123" customWidth="1"/>
    <col min="4362" max="4364" width="6" style="123" bestFit="1" customWidth="1"/>
    <col min="4365" max="4365" width="1.42578125" style="123" customWidth="1"/>
    <col min="4366" max="4368" width="6" style="123" bestFit="1" customWidth="1"/>
    <col min="4369" max="4369" width="1.42578125" style="123" customWidth="1"/>
    <col min="4370" max="4370" width="6" style="123" customWidth="1"/>
    <col min="4371" max="4371" width="6" style="123" bestFit="1" customWidth="1"/>
    <col min="4372" max="4372" width="6" style="123" customWidth="1"/>
    <col min="4373" max="4373" width="1.42578125" style="123" customWidth="1"/>
    <col min="4374" max="4375" width="6" style="123" bestFit="1" customWidth="1"/>
    <col min="4376" max="4376" width="6" style="123" customWidth="1"/>
    <col min="4377" max="4377" width="1.42578125" style="123" customWidth="1"/>
    <col min="4378" max="4380" width="5.140625" style="123" customWidth="1"/>
    <col min="4381" max="4381" width="1.42578125" style="123" customWidth="1"/>
    <col min="4382" max="4382" width="16" style="123" customWidth="1"/>
    <col min="4383" max="4383" width="6.28515625" style="123" bestFit="1" customWidth="1"/>
    <col min="4384" max="4385" width="6.140625" style="123" customWidth="1"/>
    <col min="4386" max="4386" width="1.42578125" style="123" customWidth="1"/>
    <col min="4387" max="4387" width="6.28515625" style="123" bestFit="1" customWidth="1"/>
    <col min="4388" max="4389" width="5.140625" style="123" customWidth="1"/>
    <col min="4390" max="4390" width="1.42578125" style="123" customWidth="1"/>
    <col min="4391" max="4393" width="5.140625" style="123" customWidth="1"/>
    <col min="4394" max="4394" width="1.42578125" style="123" customWidth="1"/>
    <col min="4395" max="4397" width="5.140625" style="123" customWidth="1"/>
    <col min="4398" max="4398" width="1.42578125" style="123" customWidth="1"/>
    <col min="4399" max="4401" width="5.140625" style="123" customWidth="1"/>
    <col min="4402" max="4402" width="1.42578125" style="123" customWidth="1"/>
    <col min="4403" max="4405" width="5.140625" style="123" customWidth="1"/>
    <col min="4406" max="4406" width="1.42578125" style="123" customWidth="1"/>
    <col min="4407" max="4409" width="5.140625" style="123" customWidth="1"/>
    <col min="4410" max="4608" width="11.42578125" style="123"/>
    <col min="4609" max="4609" width="16" style="123" customWidth="1"/>
    <col min="4610" max="4610" width="7" style="123" bestFit="1" customWidth="1"/>
    <col min="4611" max="4612" width="6.140625" style="123" customWidth="1"/>
    <col min="4613" max="4613" width="1.42578125" style="123" customWidth="1"/>
    <col min="4614" max="4616" width="6" style="123" bestFit="1" customWidth="1"/>
    <col min="4617" max="4617" width="1.42578125" style="123" customWidth="1"/>
    <col min="4618" max="4620" width="6" style="123" bestFit="1" customWidth="1"/>
    <col min="4621" max="4621" width="1.42578125" style="123" customWidth="1"/>
    <col min="4622" max="4624" width="6" style="123" bestFit="1" customWidth="1"/>
    <col min="4625" max="4625" width="1.42578125" style="123" customWidth="1"/>
    <col min="4626" max="4626" width="6" style="123" customWidth="1"/>
    <col min="4627" max="4627" width="6" style="123" bestFit="1" customWidth="1"/>
    <col min="4628" max="4628" width="6" style="123" customWidth="1"/>
    <col min="4629" max="4629" width="1.42578125" style="123" customWidth="1"/>
    <col min="4630" max="4631" width="6" style="123" bestFit="1" customWidth="1"/>
    <col min="4632" max="4632" width="6" style="123" customWidth="1"/>
    <col min="4633" max="4633" width="1.42578125" style="123" customWidth="1"/>
    <col min="4634" max="4636" width="5.140625" style="123" customWidth="1"/>
    <col min="4637" max="4637" width="1.42578125" style="123" customWidth="1"/>
    <col min="4638" max="4638" width="16" style="123" customWidth="1"/>
    <col min="4639" max="4639" width="6.28515625" style="123" bestFit="1" customWidth="1"/>
    <col min="4640" max="4641" width="6.140625" style="123" customWidth="1"/>
    <col min="4642" max="4642" width="1.42578125" style="123" customWidth="1"/>
    <col min="4643" max="4643" width="6.28515625" style="123" bestFit="1" customWidth="1"/>
    <col min="4644" max="4645" width="5.140625" style="123" customWidth="1"/>
    <col min="4646" max="4646" width="1.42578125" style="123" customWidth="1"/>
    <col min="4647" max="4649" width="5.140625" style="123" customWidth="1"/>
    <col min="4650" max="4650" width="1.42578125" style="123" customWidth="1"/>
    <col min="4651" max="4653" width="5.140625" style="123" customWidth="1"/>
    <col min="4654" max="4654" width="1.42578125" style="123" customWidth="1"/>
    <col min="4655" max="4657" width="5.140625" style="123" customWidth="1"/>
    <col min="4658" max="4658" width="1.42578125" style="123" customWidth="1"/>
    <col min="4659" max="4661" width="5.140625" style="123" customWidth="1"/>
    <col min="4662" max="4662" width="1.42578125" style="123" customWidth="1"/>
    <col min="4663" max="4665" width="5.140625" style="123" customWidth="1"/>
    <col min="4666" max="4864" width="11.42578125" style="123"/>
    <col min="4865" max="4865" width="16" style="123" customWidth="1"/>
    <col min="4866" max="4866" width="7" style="123" bestFit="1" customWidth="1"/>
    <col min="4867" max="4868" width="6.140625" style="123" customWidth="1"/>
    <col min="4869" max="4869" width="1.42578125" style="123" customWidth="1"/>
    <col min="4870" max="4872" width="6" style="123" bestFit="1" customWidth="1"/>
    <col min="4873" max="4873" width="1.42578125" style="123" customWidth="1"/>
    <col min="4874" max="4876" width="6" style="123" bestFit="1" customWidth="1"/>
    <col min="4877" max="4877" width="1.42578125" style="123" customWidth="1"/>
    <col min="4878" max="4880" width="6" style="123" bestFit="1" customWidth="1"/>
    <col min="4881" max="4881" width="1.42578125" style="123" customWidth="1"/>
    <col min="4882" max="4882" width="6" style="123" customWidth="1"/>
    <col min="4883" max="4883" width="6" style="123" bestFit="1" customWidth="1"/>
    <col min="4884" max="4884" width="6" style="123" customWidth="1"/>
    <col min="4885" max="4885" width="1.42578125" style="123" customWidth="1"/>
    <col min="4886" max="4887" width="6" style="123" bestFit="1" customWidth="1"/>
    <col min="4888" max="4888" width="6" style="123" customWidth="1"/>
    <col min="4889" max="4889" width="1.42578125" style="123" customWidth="1"/>
    <col min="4890" max="4892" width="5.140625" style="123" customWidth="1"/>
    <col min="4893" max="4893" width="1.42578125" style="123" customWidth="1"/>
    <col min="4894" max="4894" width="16" style="123" customWidth="1"/>
    <col min="4895" max="4895" width="6.28515625" style="123" bestFit="1" customWidth="1"/>
    <col min="4896" max="4897" width="6.140625" style="123" customWidth="1"/>
    <col min="4898" max="4898" width="1.42578125" style="123" customWidth="1"/>
    <col min="4899" max="4899" width="6.28515625" style="123" bestFit="1" customWidth="1"/>
    <col min="4900" max="4901" width="5.140625" style="123" customWidth="1"/>
    <col min="4902" max="4902" width="1.42578125" style="123" customWidth="1"/>
    <col min="4903" max="4905" width="5.140625" style="123" customWidth="1"/>
    <col min="4906" max="4906" width="1.42578125" style="123" customWidth="1"/>
    <col min="4907" max="4909" width="5.140625" style="123" customWidth="1"/>
    <col min="4910" max="4910" width="1.42578125" style="123" customWidth="1"/>
    <col min="4911" max="4913" width="5.140625" style="123" customWidth="1"/>
    <col min="4914" max="4914" width="1.42578125" style="123" customWidth="1"/>
    <col min="4915" max="4917" width="5.140625" style="123" customWidth="1"/>
    <col min="4918" max="4918" width="1.42578125" style="123" customWidth="1"/>
    <col min="4919" max="4921" width="5.140625" style="123" customWidth="1"/>
    <col min="4922" max="5120" width="11.42578125" style="123"/>
    <col min="5121" max="5121" width="16" style="123" customWidth="1"/>
    <col min="5122" max="5122" width="7" style="123" bestFit="1" customWidth="1"/>
    <col min="5123" max="5124" width="6.140625" style="123" customWidth="1"/>
    <col min="5125" max="5125" width="1.42578125" style="123" customWidth="1"/>
    <col min="5126" max="5128" width="6" style="123" bestFit="1" customWidth="1"/>
    <col min="5129" max="5129" width="1.42578125" style="123" customWidth="1"/>
    <col min="5130" max="5132" width="6" style="123" bestFit="1" customWidth="1"/>
    <col min="5133" max="5133" width="1.42578125" style="123" customWidth="1"/>
    <col min="5134" max="5136" width="6" style="123" bestFit="1" customWidth="1"/>
    <col min="5137" max="5137" width="1.42578125" style="123" customWidth="1"/>
    <col min="5138" max="5138" width="6" style="123" customWidth="1"/>
    <col min="5139" max="5139" width="6" style="123" bestFit="1" customWidth="1"/>
    <col min="5140" max="5140" width="6" style="123" customWidth="1"/>
    <col min="5141" max="5141" width="1.42578125" style="123" customWidth="1"/>
    <col min="5142" max="5143" width="6" style="123" bestFit="1" customWidth="1"/>
    <col min="5144" max="5144" width="6" style="123" customWidth="1"/>
    <col min="5145" max="5145" width="1.42578125" style="123" customWidth="1"/>
    <col min="5146" max="5148" width="5.140625" style="123" customWidth="1"/>
    <col min="5149" max="5149" width="1.42578125" style="123" customWidth="1"/>
    <col min="5150" max="5150" width="16" style="123" customWidth="1"/>
    <col min="5151" max="5151" width="6.28515625" style="123" bestFit="1" customWidth="1"/>
    <col min="5152" max="5153" width="6.140625" style="123" customWidth="1"/>
    <col min="5154" max="5154" width="1.42578125" style="123" customWidth="1"/>
    <col min="5155" max="5155" width="6.28515625" style="123" bestFit="1" customWidth="1"/>
    <col min="5156" max="5157" width="5.140625" style="123" customWidth="1"/>
    <col min="5158" max="5158" width="1.42578125" style="123" customWidth="1"/>
    <col min="5159" max="5161" width="5.140625" style="123" customWidth="1"/>
    <col min="5162" max="5162" width="1.42578125" style="123" customWidth="1"/>
    <col min="5163" max="5165" width="5.140625" style="123" customWidth="1"/>
    <col min="5166" max="5166" width="1.42578125" style="123" customWidth="1"/>
    <col min="5167" max="5169" width="5.140625" style="123" customWidth="1"/>
    <col min="5170" max="5170" width="1.42578125" style="123" customWidth="1"/>
    <col min="5171" max="5173" width="5.140625" style="123" customWidth="1"/>
    <col min="5174" max="5174" width="1.42578125" style="123" customWidth="1"/>
    <col min="5175" max="5177" width="5.140625" style="123" customWidth="1"/>
    <col min="5178" max="5376" width="11.42578125" style="123"/>
    <col min="5377" max="5377" width="16" style="123" customWidth="1"/>
    <col min="5378" max="5378" width="7" style="123" bestFit="1" customWidth="1"/>
    <col min="5379" max="5380" width="6.140625" style="123" customWidth="1"/>
    <col min="5381" max="5381" width="1.42578125" style="123" customWidth="1"/>
    <col min="5382" max="5384" width="6" style="123" bestFit="1" customWidth="1"/>
    <col min="5385" max="5385" width="1.42578125" style="123" customWidth="1"/>
    <col min="5386" max="5388" width="6" style="123" bestFit="1" customWidth="1"/>
    <col min="5389" max="5389" width="1.42578125" style="123" customWidth="1"/>
    <col min="5390" max="5392" width="6" style="123" bestFit="1" customWidth="1"/>
    <col min="5393" max="5393" width="1.42578125" style="123" customWidth="1"/>
    <col min="5394" max="5394" width="6" style="123" customWidth="1"/>
    <col min="5395" max="5395" width="6" style="123" bestFit="1" customWidth="1"/>
    <col min="5396" max="5396" width="6" style="123" customWidth="1"/>
    <col min="5397" max="5397" width="1.42578125" style="123" customWidth="1"/>
    <col min="5398" max="5399" width="6" style="123" bestFit="1" customWidth="1"/>
    <col min="5400" max="5400" width="6" style="123" customWidth="1"/>
    <col min="5401" max="5401" width="1.42578125" style="123" customWidth="1"/>
    <col min="5402" max="5404" width="5.140625" style="123" customWidth="1"/>
    <col min="5405" max="5405" width="1.42578125" style="123" customWidth="1"/>
    <col min="5406" max="5406" width="16" style="123" customWidth="1"/>
    <col min="5407" max="5407" width="6.28515625" style="123" bestFit="1" customWidth="1"/>
    <col min="5408" max="5409" width="6.140625" style="123" customWidth="1"/>
    <col min="5410" max="5410" width="1.42578125" style="123" customWidth="1"/>
    <col min="5411" max="5411" width="6.28515625" style="123" bestFit="1" customWidth="1"/>
    <col min="5412" max="5413" width="5.140625" style="123" customWidth="1"/>
    <col min="5414" max="5414" width="1.42578125" style="123" customWidth="1"/>
    <col min="5415" max="5417" width="5.140625" style="123" customWidth="1"/>
    <col min="5418" max="5418" width="1.42578125" style="123" customWidth="1"/>
    <col min="5419" max="5421" width="5.140625" style="123" customWidth="1"/>
    <col min="5422" max="5422" width="1.42578125" style="123" customWidth="1"/>
    <col min="5423" max="5425" width="5.140625" style="123" customWidth="1"/>
    <col min="5426" max="5426" width="1.42578125" style="123" customWidth="1"/>
    <col min="5427" max="5429" width="5.140625" style="123" customWidth="1"/>
    <col min="5430" max="5430" width="1.42578125" style="123" customWidth="1"/>
    <col min="5431" max="5433" width="5.140625" style="123" customWidth="1"/>
    <col min="5434" max="5632" width="11.42578125" style="123"/>
    <col min="5633" max="5633" width="16" style="123" customWidth="1"/>
    <col min="5634" max="5634" width="7" style="123" bestFit="1" customWidth="1"/>
    <col min="5635" max="5636" width="6.140625" style="123" customWidth="1"/>
    <col min="5637" max="5637" width="1.42578125" style="123" customWidth="1"/>
    <col min="5638" max="5640" width="6" style="123" bestFit="1" customWidth="1"/>
    <col min="5641" max="5641" width="1.42578125" style="123" customWidth="1"/>
    <col min="5642" max="5644" width="6" style="123" bestFit="1" customWidth="1"/>
    <col min="5645" max="5645" width="1.42578125" style="123" customWidth="1"/>
    <col min="5646" max="5648" width="6" style="123" bestFit="1" customWidth="1"/>
    <col min="5649" max="5649" width="1.42578125" style="123" customWidth="1"/>
    <col min="5650" max="5650" width="6" style="123" customWidth="1"/>
    <col min="5651" max="5651" width="6" style="123" bestFit="1" customWidth="1"/>
    <col min="5652" max="5652" width="6" style="123" customWidth="1"/>
    <col min="5653" max="5653" width="1.42578125" style="123" customWidth="1"/>
    <col min="5654" max="5655" width="6" style="123" bestFit="1" customWidth="1"/>
    <col min="5656" max="5656" width="6" style="123" customWidth="1"/>
    <col min="5657" max="5657" width="1.42578125" style="123" customWidth="1"/>
    <col min="5658" max="5660" width="5.140625" style="123" customWidth="1"/>
    <col min="5661" max="5661" width="1.42578125" style="123" customWidth="1"/>
    <col min="5662" max="5662" width="16" style="123" customWidth="1"/>
    <col min="5663" max="5663" width="6.28515625" style="123" bestFit="1" customWidth="1"/>
    <col min="5664" max="5665" width="6.140625" style="123" customWidth="1"/>
    <col min="5666" max="5666" width="1.42578125" style="123" customWidth="1"/>
    <col min="5667" max="5667" width="6.28515625" style="123" bestFit="1" customWidth="1"/>
    <col min="5668" max="5669" width="5.140625" style="123" customWidth="1"/>
    <col min="5670" max="5670" width="1.42578125" style="123" customWidth="1"/>
    <col min="5671" max="5673" width="5.140625" style="123" customWidth="1"/>
    <col min="5674" max="5674" width="1.42578125" style="123" customWidth="1"/>
    <col min="5675" max="5677" width="5.140625" style="123" customWidth="1"/>
    <col min="5678" max="5678" width="1.42578125" style="123" customWidth="1"/>
    <col min="5679" max="5681" width="5.140625" style="123" customWidth="1"/>
    <col min="5682" max="5682" width="1.42578125" style="123" customWidth="1"/>
    <col min="5683" max="5685" width="5.140625" style="123" customWidth="1"/>
    <col min="5686" max="5686" width="1.42578125" style="123" customWidth="1"/>
    <col min="5687" max="5689" width="5.140625" style="123" customWidth="1"/>
    <col min="5690" max="5888" width="11.42578125" style="123"/>
    <col min="5889" max="5889" width="16" style="123" customWidth="1"/>
    <col min="5890" max="5890" width="7" style="123" bestFit="1" customWidth="1"/>
    <col min="5891" max="5892" width="6.140625" style="123" customWidth="1"/>
    <col min="5893" max="5893" width="1.42578125" style="123" customWidth="1"/>
    <col min="5894" max="5896" width="6" style="123" bestFit="1" customWidth="1"/>
    <col min="5897" max="5897" width="1.42578125" style="123" customWidth="1"/>
    <col min="5898" max="5900" width="6" style="123" bestFit="1" customWidth="1"/>
    <col min="5901" max="5901" width="1.42578125" style="123" customWidth="1"/>
    <col min="5902" max="5904" width="6" style="123" bestFit="1" customWidth="1"/>
    <col min="5905" max="5905" width="1.42578125" style="123" customWidth="1"/>
    <col min="5906" max="5906" width="6" style="123" customWidth="1"/>
    <col min="5907" max="5907" width="6" style="123" bestFit="1" customWidth="1"/>
    <col min="5908" max="5908" width="6" style="123" customWidth="1"/>
    <col min="5909" max="5909" width="1.42578125" style="123" customWidth="1"/>
    <col min="5910" max="5911" width="6" style="123" bestFit="1" customWidth="1"/>
    <col min="5912" max="5912" width="6" style="123" customWidth="1"/>
    <col min="5913" max="5913" width="1.42578125" style="123" customWidth="1"/>
    <col min="5914" max="5916" width="5.140625" style="123" customWidth="1"/>
    <col min="5917" max="5917" width="1.42578125" style="123" customWidth="1"/>
    <col min="5918" max="5918" width="16" style="123" customWidth="1"/>
    <col min="5919" max="5919" width="6.28515625" style="123" bestFit="1" customWidth="1"/>
    <col min="5920" max="5921" width="6.140625" style="123" customWidth="1"/>
    <col min="5922" max="5922" width="1.42578125" style="123" customWidth="1"/>
    <col min="5923" max="5923" width="6.28515625" style="123" bestFit="1" customWidth="1"/>
    <col min="5924" max="5925" width="5.140625" style="123" customWidth="1"/>
    <col min="5926" max="5926" width="1.42578125" style="123" customWidth="1"/>
    <col min="5927" max="5929" width="5.140625" style="123" customWidth="1"/>
    <col min="5930" max="5930" width="1.42578125" style="123" customWidth="1"/>
    <col min="5931" max="5933" width="5.140625" style="123" customWidth="1"/>
    <col min="5934" max="5934" width="1.42578125" style="123" customWidth="1"/>
    <col min="5935" max="5937" width="5.140625" style="123" customWidth="1"/>
    <col min="5938" max="5938" width="1.42578125" style="123" customWidth="1"/>
    <col min="5939" max="5941" width="5.140625" style="123" customWidth="1"/>
    <col min="5942" max="5942" width="1.42578125" style="123" customWidth="1"/>
    <col min="5943" max="5945" width="5.140625" style="123" customWidth="1"/>
    <col min="5946" max="6144" width="11.42578125" style="123"/>
    <col min="6145" max="6145" width="16" style="123" customWidth="1"/>
    <col min="6146" max="6146" width="7" style="123" bestFit="1" customWidth="1"/>
    <col min="6147" max="6148" width="6.140625" style="123" customWidth="1"/>
    <col min="6149" max="6149" width="1.42578125" style="123" customWidth="1"/>
    <col min="6150" max="6152" width="6" style="123" bestFit="1" customWidth="1"/>
    <col min="6153" max="6153" width="1.42578125" style="123" customWidth="1"/>
    <col min="6154" max="6156" width="6" style="123" bestFit="1" customWidth="1"/>
    <col min="6157" max="6157" width="1.42578125" style="123" customWidth="1"/>
    <col min="6158" max="6160" width="6" style="123" bestFit="1" customWidth="1"/>
    <col min="6161" max="6161" width="1.42578125" style="123" customWidth="1"/>
    <col min="6162" max="6162" width="6" style="123" customWidth="1"/>
    <col min="6163" max="6163" width="6" style="123" bestFit="1" customWidth="1"/>
    <col min="6164" max="6164" width="6" style="123" customWidth="1"/>
    <col min="6165" max="6165" width="1.42578125" style="123" customWidth="1"/>
    <col min="6166" max="6167" width="6" style="123" bestFit="1" customWidth="1"/>
    <col min="6168" max="6168" width="6" style="123" customWidth="1"/>
    <col min="6169" max="6169" width="1.42578125" style="123" customWidth="1"/>
    <col min="6170" max="6172" width="5.140625" style="123" customWidth="1"/>
    <col min="6173" max="6173" width="1.42578125" style="123" customWidth="1"/>
    <col min="6174" max="6174" width="16" style="123" customWidth="1"/>
    <col min="6175" max="6175" width="6.28515625" style="123" bestFit="1" customWidth="1"/>
    <col min="6176" max="6177" width="6.140625" style="123" customWidth="1"/>
    <col min="6178" max="6178" width="1.42578125" style="123" customWidth="1"/>
    <col min="6179" max="6179" width="6.28515625" style="123" bestFit="1" customWidth="1"/>
    <col min="6180" max="6181" width="5.140625" style="123" customWidth="1"/>
    <col min="6182" max="6182" width="1.42578125" style="123" customWidth="1"/>
    <col min="6183" max="6185" width="5.140625" style="123" customWidth="1"/>
    <col min="6186" max="6186" width="1.42578125" style="123" customWidth="1"/>
    <col min="6187" max="6189" width="5.140625" style="123" customWidth="1"/>
    <col min="6190" max="6190" width="1.42578125" style="123" customWidth="1"/>
    <col min="6191" max="6193" width="5.140625" style="123" customWidth="1"/>
    <col min="6194" max="6194" width="1.42578125" style="123" customWidth="1"/>
    <col min="6195" max="6197" width="5.140625" style="123" customWidth="1"/>
    <col min="6198" max="6198" width="1.42578125" style="123" customWidth="1"/>
    <col min="6199" max="6201" width="5.140625" style="123" customWidth="1"/>
    <col min="6202" max="6400" width="11.42578125" style="123"/>
    <col min="6401" max="6401" width="16" style="123" customWidth="1"/>
    <col min="6402" max="6402" width="7" style="123" bestFit="1" customWidth="1"/>
    <col min="6403" max="6404" width="6.140625" style="123" customWidth="1"/>
    <col min="6405" max="6405" width="1.42578125" style="123" customWidth="1"/>
    <col min="6406" max="6408" width="6" style="123" bestFit="1" customWidth="1"/>
    <col min="6409" max="6409" width="1.42578125" style="123" customWidth="1"/>
    <col min="6410" max="6412" width="6" style="123" bestFit="1" customWidth="1"/>
    <col min="6413" max="6413" width="1.42578125" style="123" customWidth="1"/>
    <col min="6414" max="6416" width="6" style="123" bestFit="1" customWidth="1"/>
    <col min="6417" max="6417" width="1.42578125" style="123" customWidth="1"/>
    <col min="6418" max="6418" width="6" style="123" customWidth="1"/>
    <col min="6419" max="6419" width="6" style="123" bestFit="1" customWidth="1"/>
    <col min="6420" max="6420" width="6" style="123" customWidth="1"/>
    <col min="6421" max="6421" width="1.42578125" style="123" customWidth="1"/>
    <col min="6422" max="6423" width="6" style="123" bestFit="1" customWidth="1"/>
    <col min="6424" max="6424" width="6" style="123" customWidth="1"/>
    <col min="6425" max="6425" width="1.42578125" style="123" customWidth="1"/>
    <col min="6426" max="6428" width="5.140625" style="123" customWidth="1"/>
    <col min="6429" max="6429" width="1.42578125" style="123" customWidth="1"/>
    <col min="6430" max="6430" width="16" style="123" customWidth="1"/>
    <col min="6431" max="6431" width="6.28515625" style="123" bestFit="1" customWidth="1"/>
    <col min="6432" max="6433" width="6.140625" style="123" customWidth="1"/>
    <col min="6434" max="6434" width="1.42578125" style="123" customWidth="1"/>
    <col min="6435" max="6435" width="6.28515625" style="123" bestFit="1" customWidth="1"/>
    <col min="6436" max="6437" width="5.140625" style="123" customWidth="1"/>
    <col min="6438" max="6438" width="1.42578125" style="123" customWidth="1"/>
    <col min="6439" max="6441" width="5.140625" style="123" customWidth="1"/>
    <col min="6442" max="6442" width="1.42578125" style="123" customWidth="1"/>
    <col min="6443" max="6445" width="5.140625" style="123" customWidth="1"/>
    <col min="6446" max="6446" width="1.42578125" style="123" customWidth="1"/>
    <col min="6447" max="6449" width="5.140625" style="123" customWidth="1"/>
    <col min="6450" max="6450" width="1.42578125" style="123" customWidth="1"/>
    <col min="6451" max="6453" width="5.140625" style="123" customWidth="1"/>
    <col min="6454" max="6454" width="1.42578125" style="123" customWidth="1"/>
    <col min="6455" max="6457" width="5.140625" style="123" customWidth="1"/>
    <col min="6458" max="6656" width="11.42578125" style="123"/>
    <col min="6657" max="6657" width="16" style="123" customWidth="1"/>
    <col min="6658" max="6658" width="7" style="123" bestFit="1" customWidth="1"/>
    <col min="6659" max="6660" width="6.140625" style="123" customWidth="1"/>
    <col min="6661" max="6661" width="1.42578125" style="123" customWidth="1"/>
    <col min="6662" max="6664" width="6" style="123" bestFit="1" customWidth="1"/>
    <col min="6665" max="6665" width="1.42578125" style="123" customWidth="1"/>
    <col min="6666" max="6668" width="6" style="123" bestFit="1" customWidth="1"/>
    <col min="6669" max="6669" width="1.42578125" style="123" customWidth="1"/>
    <col min="6670" max="6672" width="6" style="123" bestFit="1" customWidth="1"/>
    <col min="6673" max="6673" width="1.42578125" style="123" customWidth="1"/>
    <col min="6674" max="6674" width="6" style="123" customWidth="1"/>
    <col min="6675" max="6675" width="6" style="123" bestFit="1" customWidth="1"/>
    <col min="6676" max="6676" width="6" style="123" customWidth="1"/>
    <col min="6677" max="6677" width="1.42578125" style="123" customWidth="1"/>
    <col min="6678" max="6679" width="6" style="123" bestFit="1" customWidth="1"/>
    <col min="6680" max="6680" width="6" style="123" customWidth="1"/>
    <col min="6681" max="6681" width="1.42578125" style="123" customWidth="1"/>
    <col min="6682" max="6684" width="5.140625" style="123" customWidth="1"/>
    <col min="6685" max="6685" width="1.42578125" style="123" customWidth="1"/>
    <col min="6686" max="6686" width="16" style="123" customWidth="1"/>
    <col min="6687" max="6687" width="6.28515625" style="123" bestFit="1" customWidth="1"/>
    <col min="6688" max="6689" width="6.140625" style="123" customWidth="1"/>
    <col min="6690" max="6690" width="1.42578125" style="123" customWidth="1"/>
    <col min="6691" max="6691" width="6.28515625" style="123" bestFit="1" customWidth="1"/>
    <col min="6692" max="6693" width="5.140625" style="123" customWidth="1"/>
    <col min="6694" max="6694" width="1.42578125" style="123" customWidth="1"/>
    <col min="6695" max="6697" width="5.140625" style="123" customWidth="1"/>
    <col min="6698" max="6698" width="1.42578125" style="123" customWidth="1"/>
    <col min="6699" max="6701" width="5.140625" style="123" customWidth="1"/>
    <col min="6702" max="6702" width="1.42578125" style="123" customWidth="1"/>
    <col min="6703" max="6705" width="5.140625" style="123" customWidth="1"/>
    <col min="6706" max="6706" width="1.42578125" style="123" customWidth="1"/>
    <col min="6707" max="6709" width="5.140625" style="123" customWidth="1"/>
    <col min="6710" max="6710" width="1.42578125" style="123" customWidth="1"/>
    <col min="6711" max="6713" width="5.140625" style="123" customWidth="1"/>
    <col min="6714" max="6912" width="11.42578125" style="123"/>
    <col min="6913" max="6913" width="16" style="123" customWidth="1"/>
    <col min="6914" max="6914" width="7" style="123" bestFit="1" customWidth="1"/>
    <col min="6915" max="6916" width="6.140625" style="123" customWidth="1"/>
    <col min="6917" max="6917" width="1.42578125" style="123" customWidth="1"/>
    <col min="6918" max="6920" width="6" style="123" bestFit="1" customWidth="1"/>
    <col min="6921" max="6921" width="1.42578125" style="123" customWidth="1"/>
    <col min="6922" max="6924" width="6" style="123" bestFit="1" customWidth="1"/>
    <col min="6925" max="6925" width="1.42578125" style="123" customWidth="1"/>
    <col min="6926" max="6928" width="6" style="123" bestFit="1" customWidth="1"/>
    <col min="6929" max="6929" width="1.42578125" style="123" customWidth="1"/>
    <col min="6930" max="6930" width="6" style="123" customWidth="1"/>
    <col min="6931" max="6931" width="6" style="123" bestFit="1" customWidth="1"/>
    <col min="6932" max="6932" width="6" style="123" customWidth="1"/>
    <col min="6933" max="6933" width="1.42578125" style="123" customWidth="1"/>
    <col min="6934" max="6935" width="6" style="123" bestFit="1" customWidth="1"/>
    <col min="6936" max="6936" width="6" style="123" customWidth="1"/>
    <col min="6937" max="6937" width="1.42578125" style="123" customWidth="1"/>
    <col min="6938" max="6940" width="5.140625" style="123" customWidth="1"/>
    <col min="6941" max="6941" width="1.42578125" style="123" customWidth="1"/>
    <col min="6942" max="6942" width="16" style="123" customWidth="1"/>
    <col min="6943" max="6943" width="6.28515625" style="123" bestFit="1" customWidth="1"/>
    <col min="6944" max="6945" width="6.140625" style="123" customWidth="1"/>
    <col min="6946" max="6946" width="1.42578125" style="123" customWidth="1"/>
    <col min="6947" max="6947" width="6.28515625" style="123" bestFit="1" customWidth="1"/>
    <col min="6948" max="6949" width="5.140625" style="123" customWidth="1"/>
    <col min="6950" max="6950" width="1.42578125" style="123" customWidth="1"/>
    <col min="6951" max="6953" width="5.140625" style="123" customWidth="1"/>
    <col min="6954" max="6954" width="1.42578125" style="123" customWidth="1"/>
    <col min="6955" max="6957" width="5.140625" style="123" customWidth="1"/>
    <col min="6958" max="6958" width="1.42578125" style="123" customWidth="1"/>
    <col min="6959" max="6961" width="5.140625" style="123" customWidth="1"/>
    <col min="6962" max="6962" width="1.42578125" style="123" customWidth="1"/>
    <col min="6963" max="6965" width="5.140625" style="123" customWidth="1"/>
    <col min="6966" max="6966" width="1.42578125" style="123" customWidth="1"/>
    <col min="6967" max="6969" width="5.140625" style="123" customWidth="1"/>
    <col min="6970" max="7168" width="11.42578125" style="123"/>
    <col min="7169" max="7169" width="16" style="123" customWidth="1"/>
    <col min="7170" max="7170" width="7" style="123" bestFit="1" customWidth="1"/>
    <col min="7171" max="7172" width="6.140625" style="123" customWidth="1"/>
    <col min="7173" max="7173" width="1.42578125" style="123" customWidth="1"/>
    <col min="7174" max="7176" width="6" style="123" bestFit="1" customWidth="1"/>
    <col min="7177" max="7177" width="1.42578125" style="123" customWidth="1"/>
    <col min="7178" max="7180" width="6" style="123" bestFit="1" customWidth="1"/>
    <col min="7181" max="7181" width="1.42578125" style="123" customWidth="1"/>
    <col min="7182" max="7184" width="6" style="123" bestFit="1" customWidth="1"/>
    <col min="7185" max="7185" width="1.42578125" style="123" customWidth="1"/>
    <col min="7186" max="7186" width="6" style="123" customWidth="1"/>
    <col min="7187" max="7187" width="6" style="123" bestFit="1" customWidth="1"/>
    <col min="7188" max="7188" width="6" style="123" customWidth="1"/>
    <col min="7189" max="7189" width="1.42578125" style="123" customWidth="1"/>
    <col min="7190" max="7191" width="6" style="123" bestFit="1" customWidth="1"/>
    <col min="7192" max="7192" width="6" style="123" customWidth="1"/>
    <col min="7193" max="7193" width="1.42578125" style="123" customWidth="1"/>
    <col min="7194" max="7196" width="5.140625" style="123" customWidth="1"/>
    <col min="7197" max="7197" width="1.42578125" style="123" customWidth="1"/>
    <col min="7198" max="7198" width="16" style="123" customWidth="1"/>
    <col min="7199" max="7199" width="6.28515625" style="123" bestFit="1" customWidth="1"/>
    <col min="7200" max="7201" width="6.140625" style="123" customWidth="1"/>
    <col min="7202" max="7202" width="1.42578125" style="123" customWidth="1"/>
    <col min="7203" max="7203" width="6.28515625" style="123" bestFit="1" customWidth="1"/>
    <col min="7204" max="7205" width="5.140625" style="123" customWidth="1"/>
    <col min="7206" max="7206" width="1.42578125" style="123" customWidth="1"/>
    <col min="7207" max="7209" width="5.140625" style="123" customWidth="1"/>
    <col min="7210" max="7210" width="1.42578125" style="123" customWidth="1"/>
    <col min="7211" max="7213" width="5.140625" style="123" customWidth="1"/>
    <col min="7214" max="7214" width="1.42578125" style="123" customWidth="1"/>
    <col min="7215" max="7217" width="5.140625" style="123" customWidth="1"/>
    <col min="7218" max="7218" width="1.42578125" style="123" customWidth="1"/>
    <col min="7219" max="7221" width="5.140625" style="123" customWidth="1"/>
    <col min="7222" max="7222" width="1.42578125" style="123" customWidth="1"/>
    <col min="7223" max="7225" width="5.140625" style="123" customWidth="1"/>
    <col min="7226" max="7424" width="11.42578125" style="123"/>
    <col min="7425" max="7425" width="16" style="123" customWidth="1"/>
    <col min="7426" max="7426" width="7" style="123" bestFit="1" customWidth="1"/>
    <col min="7427" max="7428" width="6.140625" style="123" customWidth="1"/>
    <col min="7429" max="7429" width="1.42578125" style="123" customWidth="1"/>
    <col min="7430" max="7432" width="6" style="123" bestFit="1" customWidth="1"/>
    <col min="7433" max="7433" width="1.42578125" style="123" customWidth="1"/>
    <col min="7434" max="7436" width="6" style="123" bestFit="1" customWidth="1"/>
    <col min="7437" max="7437" width="1.42578125" style="123" customWidth="1"/>
    <col min="7438" max="7440" width="6" style="123" bestFit="1" customWidth="1"/>
    <col min="7441" max="7441" width="1.42578125" style="123" customWidth="1"/>
    <col min="7442" max="7442" width="6" style="123" customWidth="1"/>
    <col min="7443" max="7443" width="6" style="123" bestFit="1" customWidth="1"/>
    <col min="7444" max="7444" width="6" style="123" customWidth="1"/>
    <col min="7445" max="7445" width="1.42578125" style="123" customWidth="1"/>
    <col min="7446" max="7447" width="6" style="123" bestFit="1" customWidth="1"/>
    <col min="7448" max="7448" width="6" style="123" customWidth="1"/>
    <col min="7449" max="7449" width="1.42578125" style="123" customWidth="1"/>
    <col min="7450" max="7452" width="5.140625" style="123" customWidth="1"/>
    <col min="7453" max="7453" width="1.42578125" style="123" customWidth="1"/>
    <col min="7454" max="7454" width="16" style="123" customWidth="1"/>
    <col min="7455" max="7455" width="6.28515625" style="123" bestFit="1" customWidth="1"/>
    <col min="7456" max="7457" width="6.140625" style="123" customWidth="1"/>
    <col min="7458" max="7458" width="1.42578125" style="123" customWidth="1"/>
    <col min="7459" max="7459" width="6.28515625" style="123" bestFit="1" customWidth="1"/>
    <col min="7460" max="7461" width="5.140625" style="123" customWidth="1"/>
    <col min="7462" max="7462" width="1.42578125" style="123" customWidth="1"/>
    <col min="7463" max="7465" width="5.140625" style="123" customWidth="1"/>
    <col min="7466" max="7466" width="1.42578125" style="123" customWidth="1"/>
    <col min="7467" max="7469" width="5.140625" style="123" customWidth="1"/>
    <col min="7470" max="7470" width="1.42578125" style="123" customWidth="1"/>
    <col min="7471" max="7473" width="5.140625" style="123" customWidth="1"/>
    <col min="7474" max="7474" width="1.42578125" style="123" customWidth="1"/>
    <col min="7475" max="7477" width="5.140625" style="123" customWidth="1"/>
    <col min="7478" max="7478" width="1.42578125" style="123" customWidth="1"/>
    <col min="7479" max="7481" width="5.140625" style="123" customWidth="1"/>
    <col min="7482" max="7680" width="11.42578125" style="123"/>
    <col min="7681" max="7681" width="16" style="123" customWidth="1"/>
    <col min="7682" max="7682" width="7" style="123" bestFit="1" customWidth="1"/>
    <col min="7683" max="7684" width="6.140625" style="123" customWidth="1"/>
    <col min="7685" max="7685" width="1.42578125" style="123" customWidth="1"/>
    <col min="7686" max="7688" width="6" style="123" bestFit="1" customWidth="1"/>
    <col min="7689" max="7689" width="1.42578125" style="123" customWidth="1"/>
    <col min="7690" max="7692" width="6" style="123" bestFit="1" customWidth="1"/>
    <col min="7693" max="7693" width="1.42578125" style="123" customWidth="1"/>
    <col min="7694" max="7696" width="6" style="123" bestFit="1" customWidth="1"/>
    <col min="7697" max="7697" width="1.42578125" style="123" customWidth="1"/>
    <col min="7698" max="7698" width="6" style="123" customWidth="1"/>
    <col min="7699" max="7699" width="6" style="123" bestFit="1" customWidth="1"/>
    <col min="7700" max="7700" width="6" style="123" customWidth="1"/>
    <col min="7701" max="7701" width="1.42578125" style="123" customWidth="1"/>
    <col min="7702" max="7703" width="6" style="123" bestFit="1" customWidth="1"/>
    <col min="7704" max="7704" width="6" style="123" customWidth="1"/>
    <col min="7705" max="7705" width="1.42578125" style="123" customWidth="1"/>
    <col min="7706" max="7708" width="5.140625" style="123" customWidth="1"/>
    <col min="7709" max="7709" width="1.42578125" style="123" customWidth="1"/>
    <col min="7710" max="7710" width="16" style="123" customWidth="1"/>
    <col min="7711" max="7711" width="6.28515625" style="123" bestFit="1" customWidth="1"/>
    <col min="7712" max="7713" width="6.140625" style="123" customWidth="1"/>
    <col min="7714" max="7714" width="1.42578125" style="123" customWidth="1"/>
    <col min="7715" max="7715" width="6.28515625" style="123" bestFit="1" customWidth="1"/>
    <col min="7716" max="7717" width="5.140625" style="123" customWidth="1"/>
    <col min="7718" max="7718" width="1.42578125" style="123" customWidth="1"/>
    <col min="7719" max="7721" width="5.140625" style="123" customWidth="1"/>
    <col min="7722" max="7722" width="1.42578125" style="123" customWidth="1"/>
    <col min="7723" max="7725" width="5.140625" style="123" customWidth="1"/>
    <col min="7726" max="7726" width="1.42578125" style="123" customWidth="1"/>
    <col min="7727" max="7729" width="5.140625" style="123" customWidth="1"/>
    <col min="7730" max="7730" width="1.42578125" style="123" customWidth="1"/>
    <col min="7731" max="7733" width="5.140625" style="123" customWidth="1"/>
    <col min="7734" max="7734" width="1.42578125" style="123" customWidth="1"/>
    <col min="7735" max="7737" width="5.140625" style="123" customWidth="1"/>
    <col min="7738" max="7936" width="11.42578125" style="123"/>
    <col min="7937" max="7937" width="16" style="123" customWidth="1"/>
    <col min="7938" max="7938" width="7" style="123" bestFit="1" customWidth="1"/>
    <col min="7939" max="7940" width="6.140625" style="123" customWidth="1"/>
    <col min="7941" max="7941" width="1.42578125" style="123" customWidth="1"/>
    <col min="7942" max="7944" width="6" style="123" bestFit="1" customWidth="1"/>
    <col min="7945" max="7945" width="1.42578125" style="123" customWidth="1"/>
    <col min="7946" max="7948" width="6" style="123" bestFit="1" customWidth="1"/>
    <col min="7949" max="7949" width="1.42578125" style="123" customWidth="1"/>
    <col min="7950" max="7952" width="6" style="123" bestFit="1" customWidth="1"/>
    <col min="7953" max="7953" width="1.42578125" style="123" customWidth="1"/>
    <col min="7954" max="7954" width="6" style="123" customWidth="1"/>
    <col min="7955" max="7955" width="6" style="123" bestFit="1" customWidth="1"/>
    <col min="7956" max="7956" width="6" style="123" customWidth="1"/>
    <col min="7957" max="7957" width="1.42578125" style="123" customWidth="1"/>
    <col min="7958" max="7959" width="6" style="123" bestFit="1" customWidth="1"/>
    <col min="7960" max="7960" width="6" style="123" customWidth="1"/>
    <col min="7961" max="7961" width="1.42578125" style="123" customWidth="1"/>
    <col min="7962" max="7964" width="5.140625" style="123" customWidth="1"/>
    <col min="7965" max="7965" width="1.42578125" style="123" customWidth="1"/>
    <col min="7966" max="7966" width="16" style="123" customWidth="1"/>
    <col min="7967" max="7967" width="6.28515625" style="123" bestFit="1" customWidth="1"/>
    <col min="7968" max="7969" width="6.140625" style="123" customWidth="1"/>
    <col min="7970" max="7970" width="1.42578125" style="123" customWidth="1"/>
    <col min="7971" max="7971" width="6.28515625" style="123" bestFit="1" customWidth="1"/>
    <col min="7972" max="7973" width="5.140625" style="123" customWidth="1"/>
    <col min="7974" max="7974" width="1.42578125" style="123" customWidth="1"/>
    <col min="7975" max="7977" width="5.140625" style="123" customWidth="1"/>
    <col min="7978" max="7978" width="1.42578125" style="123" customWidth="1"/>
    <col min="7979" max="7981" width="5.140625" style="123" customWidth="1"/>
    <col min="7982" max="7982" width="1.42578125" style="123" customWidth="1"/>
    <col min="7983" max="7985" width="5.140625" style="123" customWidth="1"/>
    <col min="7986" max="7986" width="1.42578125" style="123" customWidth="1"/>
    <col min="7987" max="7989" width="5.140625" style="123" customWidth="1"/>
    <col min="7990" max="7990" width="1.42578125" style="123" customWidth="1"/>
    <col min="7991" max="7993" width="5.140625" style="123" customWidth="1"/>
    <col min="7994" max="8192" width="11.42578125" style="123"/>
    <col min="8193" max="8193" width="16" style="123" customWidth="1"/>
    <col min="8194" max="8194" width="7" style="123" bestFit="1" customWidth="1"/>
    <col min="8195" max="8196" width="6.140625" style="123" customWidth="1"/>
    <col min="8197" max="8197" width="1.42578125" style="123" customWidth="1"/>
    <col min="8198" max="8200" width="6" style="123" bestFit="1" customWidth="1"/>
    <col min="8201" max="8201" width="1.42578125" style="123" customWidth="1"/>
    <col min="8202" max="8204" width="6" style="123" bestFit="1" customWidth="1"/>
    <col min="8205" max="8205" width="1.42578125" style="123" customWidth="1"/>
    <col min="8206" max="8208" width="6" style="123" bestFit="1" customWidth="1"/>
    <col min="8209" max="8209" width="1.42578125" style="123" customWidth="1"/>
    <col min="8210" max="8210" width="6" style="123" customWidth="1"/>
    <col min="8211" max="8211" width="6" style="123" bestFit="1" customWidth="1"/>
    <col min="8212" max="8212" width="6" style="123" customWidth="1"/>
    <col min="8213" max="8213" width="1.42578125" style="123" customWidth="1"/>
    <col min="8214" max="8215" width="6" style="123" bestFit="1" customWidth="1"/>
    <col min="8216" max="8216" width="6" style="123" customWidth="1"/>
    <col min="8217" max="8217" width="1.42578125" style="123" customWidth="1"/>
    <col min="8218" max="8220" width="5.140625" style="123" customWidth="1"/>
    <col min="8221" max="8221" width="1.42578125" style="123" customWidth="1"/>
    <col min="8222" max="8222" width="16" style="123" customWidth="1"/>
    <col min="8223" max="8223" width="6.28515625" style="123" bestFit="1" customWidth="1"/>
    <col min="8224" max="8225" width="6.140625" style="123" customWidth="1"/>
    <col min="8226" max="8226" width="1.42578125" style="123" customWidth="1"/>
    <col min="8227" max="8227" width="6.28515625" style="123" bestFit="1" customWidth="1"/>
    <col min="8228" max="8229" width="5.140625" style="123" customWidth="1"/>
    <col min="8230" max="8230" width="1.42578125" style="123" customWidth="1"/>
    <col min="8231" max="8233" width="5.140625" style="123" customWidth="1"/>
    <col min="8234" max="8234" width="1.42578125" style="123" customWidth="1"/>
    <col min="8235" max="8237" width="5.140625" style="123" customWidth="1"/>
    <col min="8238" max="8238" width="1.42578125" style="123" customWidth="1"/>
    <col min="8239" max="8241" width="5.140625" style="123" customWidth="1"/>
    <col min="8242" max="8242" width="1.42578125" style="123" customWidth="1"/>
    <col min="8243" max="8245" width="5.140625" style="123" customWidth="1"/>
    <col min="8246" max="8246" width="1.42578125" style="123" customWidth="1"/>
    <col min="8247" max="8249" width="5.140625" style="123" customWidth="1"/>
    <col min="8250" max="8448" width="11.42578125" style="123"/>
    <col min="8449" max="8449" width="16" style="123" customWidth="1"/>
    <col min="8450" max="8450" width="7" style="123" bestFit="1" customWidth="1"/>
    <col min="8451" max="8452" width="6.140625" style="123" customWidth="1"/>
    <col min="8453" max="8453" width="1.42578125" style="123" customWidth="1"/>
    <col min="8454" max="8456" width="6" style="123" bestFit="1" customWidth="1"/>
    <col min="8457" max="8457" width="1.42578125" style="123" customWidth="1"/>
    <col min="8458" max="8460" width="6" style="123" bestFit="1" customWidth="1"/>
    <col min="8461" max="8461" width="1.42578125" style="123" customWidth="1"/>
    <col min="8462" max="8464" width="6" style="123" bestFit="1" customWidth="1"/>
    <col min="8465" max="8465" width="1.42578125" style="123" customWidth="1"/>
    <col min="8466" max="8466" width="6" style="123" customWidth="1"/>
    <col min="8467" max="8467" width="6" style="123" bestFit="1" customWidth="1"/>
    <col min="8468" max="8468" width="6" style="123" customWidth="1"/>
    <col min="8469" max="8469" width="1.42578125" style="123" customWidth="1"/>
    <col min="8470" max="8471" width="6" style="123" bestFit="1" customWidth="1"/>
    <col min="8472" max="8472" width="6" style="123" customWidth="1"/>
    <col min="8473" max="8473" width="1.42578125" style="123" customWidth="1"/>
    <col min="8474" max="8476" width="5.140625" style="123" customWidth="1"/>
    <col min="8477" max="8477" width="1.42578125" style="123" customWidth="1"/>
    <col min="8478" max="8478" width="16" style="123" customWidth="1"/>
    <col min="8479" max="8479" width="6.28515625" style="123" bestFit="1" customWidth="1"/>
    <col min="8480" max="8481" width="6.140625" style="123" customWidth="1"/>
    <col min="8482" max="8482" width="1.42578125" style="123" customWidth="1"/>
    <col min="8483" max="8483" width="6.28515625" style="123" bestFit="1" customWidth="1"/>
    <col min="8484" max="8485" width="5.140625" style="123" customWidth="1"/>
    <col min="8486" max="8486" width="1.42578125" style="123" customWidth="1"/>
    <col min="8487" max="8489" width="5.140625" style="123" customWidth="1"/>
    <col min="8490" max="8490" width="1.42578125" style="123" customWidth="1"/>
    <col min="8491" max="8493" width="5.140625" style="123" customWidth="1"/>
    <col min="8494" max="8494" width="1.42578125" style="123" customWidth="1"/>
    <col min="8495" max="8497" width="5.140625" style="123" customWidth="1"/>
    <col min="8498" max="8498" width="1.42578125" style="123" customWidth="1"/>
    <col min="8499" max="8501" width="5.140625" style="123" customWidth="1"/>
    <col min="8502" max="8502" width="1.42578125" style="123" customWidth="1"/>
    <col min="8503" max="8505" width="5.140625" style="123" customWidth="1"/>
    <col min="8506" max="8704" width="11.42578125" style="123"/>
    <col min="8705" max="8705" width="16" style="123" customWidth="1"/>
    <col min="8706" max="8706" width="7" style="123" bestFit="1" customWidth="1"/>
    <col min="8707" max="8708" width="6.140625" style="123" customWidth="1"/>
    <col min="8709" max="8709" width="1.42578125" style="123" customWidth="1"/>
    <col min="8710" max="8712" width="6" style="123" bestFit="1" customWidth="1"/>
    <col min="8713" max="8713" width="1.42578125" style="123" customWidth="1"/>
    <col min="8714" max="8716" width="6" style="123" bestFit="1" customWidth="1"/>
    <col min="8717" max="8717" width="1.42578125" style="123" customWidth="1"/>
    <col min="8718" max="8720" width="6" style="123" bestFit="1" customWidth="1"/>
    <col min="8721" max="8721" width="1.42578125" style="123" customWidth="1"/>
    <col min="8722" max="8722" width="6" style="123" customWidth="1"/>
    <col min="8723" max="8723" width="6" style="123" bestFit="1" customWidth="1"/>
    <col min="8724" max="8724" width="6" style="123" customWidth="1"/>
    <col min="8725" max="8725" width="1.42578125" style="123" customWidth="1"/>
    <col min="8726" max="8727" width="6" style="123" bestFit="1" customWidth="1"/>
    <col min="8728" max="8728" width="6" style="123" customWidth="1"/>
    <col min="8729" max="8729" width="1.42578125" style="123" customWidth="1"/>
    <col min="8730" max="8732" width="5.140625" style="123" customWidth="1"/>
    <col min="8733" max="8733" width="1.42578125" style="123" customWidth="1"/>
    <col min="8734" max="8734" width="16" style="123" customWidth="1"/>
    <col min="8735" max="8735" width="6.28515625" style="123" bestFit="1" customWidth="1"/>
    <col min="8736" max="8737" width="6.140625" style="123" customWidth="1"/>
    <col min="8738" max="8738" width="1.42578125" style="123" customWidth="1"/>
    <col min="8739" max="8739" width="6.28515625" style="123" bestFit="1" customWidth="1"/>
    <col min="8740" max="8741" width="5.140625" style="123" customWidth="1"/>
    <col min="8742" max="8742" width="1.42578125" style="123" customWidth="1"/>
    <col min="8743" max="8745" width="5.140625" style="123" customWidth="1"/>
    <col min="8746" max="8746" width="1.42578125" style="123" customWidth="1"/>
    <col min="8747" max="8749" width="5.140625" style="123" customWidth="1"/>
    <col min="8750" max="8750" width="1.42578125" style="123" customWidth="1"/>
    <col min="8751" max="8753" width="5.140625" style="123" customWidth="1"/>
    <col min="8754" max="8754" width="1.42578125" style="123" customWidth="1"/>
    <col min="8755" max="8757" width="5.140625" style="123" customWidth="1"/>
    <col min="8758" max="8758" width="1.42578125" style="123" customWidth="1"/>
    <col min="8759" max="8761" width="5.140625" style="123" customWidth="1"/>
    <col min="8762" max="8960" width="11.42578125" style="123"/>
    <col min="8961" max="8961" width="16" style="123" customWidth="1"/>
    <col min="8962" max="8962" width="7" style="123" bestFit="1" customWidth="1"/>
    <col min="8963" max="8964" width="6.140625" style="123" customWidth="1"/>
    <col min="8965" max="8965" width="1.42578125" style="123" customWidth="1"/>
    <col min="8966" max="8968" width="6" style="123" bestFit="1" customWidth="1"/>
    <col min="8969" max="8969" width="1.42578125" style="123" customWidth="1"/>
    <col min="8970" max="8972" width="6" style="123" bestFit="1" customWidth="1"/>
    <col min="8973" max="8973" width="1.42578125" style="123" customWidth="1"/>
    <col min="8974" max="8976" width="6" style="123" bestFit="1" customWidth="1"/>
    <col min="8977" max="8977" width="1.42578125" style="123" customWidth="1"/>
    <col min="8978" max="8978" width="6" style="123" customWidth="1"/>
    <col min="8979" max="8979" width="6" style="123" bestFit="1" customWidth="1"/>
    <col min="8980" max="8980" width="6" style="123" customWidth="1"/>
    <col min="8981" max="8981" width="1.42578125" style="123" customWidth="1"/>
    <col min="8982" max="8983" width="6" style="123" bestFit="1" customWidth="1"/>
    <col min="8984" max="8984" width="6" style="123" customWidth="1"/>
    <col min="8985" max="8985" width="1.42578125" style="123" customWidth="1"/>
    <col min="8986" max="8988" width="5.140625" style="123" customWidth="1"/>
    <col min="8989" max="8989" width="1.42578125" style="123" customWidth="1"/>
    <col min="8990" max="8990" width="16" style="123" customWidth="1"/>
    <col min="8991" max="8991" width="6.28515625" style="123" bestFit="1" customWidth="1"/>
    <col min="8992" max="8993" width="6.140625" style="123" customWidth="1"/>
    <col min="8994" max="8994" width="1.42578125" style="123" customWidth="1"/>
    <col min="8995" max="8995" width="6.28515625" style="123" bestFit="1" customWidth="1"/>
    <col min="8996" max="8997" width="5.140625" style="123" customWidth="1"/>
    <col min="8998" max="8998" width="1.42578125" style="123" customWidth="1"/>
    <col min="8999" max="9001" width="5.140625" style="123" customWidth="1"/>
    <col min="9002" max="9002" width="1.42578125" style="123" customWidth="1"/>
    <col min="9003" max="9005" width="5.140625" style="123" customWidth="1"/>
    <col min="9006" max="9006" width="1.42578125" style="123" customWidth="1"/>
    <col min="9007" max="9009" width="5.140625" style="123" customWidth="1"/>
    <col min="9010" max="9010" width="1.42578125" style="123" customWidth="1"/>
    <col min="9011" max="9013" width="5.140625" style="123" customWidth="1"/>
    <col min="9014" max="9014" width="1.42578125" style="123" customWidth="1"/>
    <col min="9015" max="9017" width="5.140625" style="123" customWidth="1"/>
    <col min="9018" max="9216" width="11.42578125" style="123"/>
    <col min="9217" max="9217" width="16" style="123" customWidth="1"/>
    <col min="9218" max="9218" width="7" style="123" bestFit="1" customWidth="1"/>
    <col min="9219" max="9220" width="6.140625" style="123" customWidth="1"/>
    <col min="9221" max="9221" width="1.42578125" style="123" customWidth="1"/>
    <col min="9222" max="9224" width="6" style="123" bestFit="1" customWidth="1"/>
    <col min="9225" max="9225" width="1.42578125" style="123" customWidth="1"/>
    <col min="9226" max="9228" width="6" style="123" bestFit="1" customWidth="1"/>
    <col min="9229" max="9229" width="1.42578125" style="123" customWidth="1"/>
    <col min="9230" max="9232" width="6" style="123" bestFit="1" customWidth="1"/>
    <col min="9233" max="9233" width="1.42578125" style="123" customWidth="1"/>
    <col min="9234" max="9234" width="6" style="123" customWidth="1"/>
    <col min="9235" max="9235" width="6" style="123" bestFit="1" customWidth="1"/>
    <col min="9236" max="9236" width="6" style="123" customWidth="1"/>
    <col min="9237" max="9237" width="1.42578125" style="123" customWidth="1"/>
    <col min="9238" max="9239" width="6" style="123" bestFit="1" customWidth="1"/>
    <col min="9240" max="9240" width="6" style="123" customWidth="1"/>
    <col min="9241" max="9241" width="1.42578125" style="123" customWidth="1"/>
    <col min="9242" max="9244" width="5.140625" style="123" customWidth="1"/>
    <col min="9245" max="9245" width="1.42578125" style="123" customWidth="1"/>
    <col min="9246" max="9246" width="16" style="123" customWidth="1"/>
    <col min="9247" max="9247" width="6.28515625" style="123" bestFit="1" customWidth="1"/>
    <col min="9248" max="9249" width="6.140625" style="123" customWidth="1"/>
    <col min="9250" max="9250" width="1.42578125" style="123" customWidth="1"/>
    <col min="9251" max="9251" width="6.28515625" style="123" bestFit="1" customWidth="1"/>
    <col min="9252" max="9253" width="5.140625" style="123" customWidth="1"/>
    <col min="9254" max="9254" width="1.42578125" style="123" customWidth="1"/>
    <col min="9255" max="9257" width="5.140625" style="123" customWidth="1"/>
    <col min="9258" max="9258" width="1.42578125" style="123" customWidth="1"/>
    <col min="9259" max="9261" width="5.140625" style="123" customWidth="1"/>
    <col min="9262" max="9262" width="1.42578125" style="123" customWidth="1"/>
    <col min="9263" max="9265" width="5.140625" style="123" customWidth="1"/>
    <col min="9266" max="9266" width="1.42578125" style="123" customWidth="1"/>
    <col min="9267" max="9269" width="5.140625" style="123" customWidth="1"/>
    <col min="9270" max="9270" width="1.42578125" style="123" customWidth="1"/>
    <col min="9271" max="9273" width="5.140625" style="123" customWidth="1"/>
    <col min="9274" max="9472" width="11.42578125" style="123"/>
    <col min="9473" max="9473" width="16" style="123" customWidth="1"/>
    <col min="9474" max="9474" width="7" style="123" bestFit="1" customWidth="1"/>
    <col min="9475" max="9476" width="6.140625" style="123" customWidth="1"/>
    <col min="9477" max="9477" width="1.42578125" style="123" customWidth="1"/>
    <col min="9478" max="9480" width="6" style="123" bestFit="1" customWidth="1"/>
    <col min="9481" max="9481" width="1.42578125" style="123" customWidth="1"/>
    <col min="9482" max="9484" width="6" style="123" bestFit="1" customWidth="1"/>
    <col min="9485" max="9485" width="1.42578125" style="123" customWidth="1"/>
    <col min="9486" max="9488" width="6" style="123" bestFit="1" customWidth="1"/>
    <col min="9489" max="9489" width="1.42578125" style="123" customWidth="1"/>
    <col min="9490" max="9490" width="6" style="123" customWidth="1"/>
    <col min="9491" max="9491" width="6" style="123" bestFit="1" customWidth="1"/>
    <col min="9492" max="9492" width="6" style="123" customWidth="1"/>
    <col min="9493" max="9493" width="1.42578125" style="123" customWidth="1"/>
    <col min="9494" max="9495" width="6" style="123" bestFit="1" customWidth="1"/>
    <col min="9496" max="9496" width="6" style="123" customWidth="1"/>
    <col min="9497" max="9497" width="1.42578125" style="123" customWidth="1"/>
    <col min="9498" max="9500" width="5.140625" style="123" customWidth="1"/>
    <col min="9501" max="9501" width="1.42578125" style="123" customWidth="1"/>
    <col min="9502" max="9502" width="16" style="123" customWidth="1"/>
    <col min="9503" max="9503" width="6.28515625" style="123" bestFit="1" customWidth="1"/>
    <col min="9504" max="9505" width="6.140625" style="123" customWidth="1"/>
    <col min="9506" max="9506" width="1.42578125" style="123" customWidth="1"/>
    <col min="9507" max="9507" width="6.28515625" style="123" bestFit="1" customWidth="1"/>
    <col min="9508" max="9509" width="5.140625" style="123" customWidth="1"/>
    <col min="9510" max="9510" width="1.42578125" style="123" customWidth="1"/>
    <col min="9511" max="9513" width="5.140625" style="123" customWidth="1"/>
    <col min="9514" max="9514" width="1.42578125" style="123" customWidth="1"/>
    <col min="9515" max="9517" width="5.140625" style="123" customWidth="1"/>
    <col min="9518" max="9518" width="1.42578125" style="123" customWidth="1"/>
    <col min="9519" max="9521" width="5.140625" style="123" customWidth="1"/>
    <col min="9522" max="9522" width="1.42578125" style="123" customWidth="1"/>
    <col min="9523" max="9525" width="5.140625" style="123" customWidth="1"/>
    <col min="9526" max="9526" width="1.42578125" style="123" customWidth="1"/>
    <col min="9527" max="9529" width="5.140625" style="123" customWidth="1"/>
    <col min="9530" max="9728" width="11.42578125" style="123"/>
    <col min="9729" max="9729" width="16" style="123" customWidth="1"/>
    <col min="9730" max="9730" width="7" style="123" bestFit="1" customWidth="1"/>
    <col min="9731" max="9732" width="6.140625" style="123" customWidth="1"/>
    <col min="9733" max="9733" width="1.42578125" style="123" customWidth="1"/>
    <col min="9734" max="9736" width="6" style="123" bestFit="1" customWidth="1"/>
    <col min="9737" max="9737" width="1.42578125" style="123" customWidth="1"/>
    <col min="9738" max="9740" width="6" style="123" bestFit="1" customWidth="1"/>
    <col min="9741" max="9741" width="1.42578125" style="123" customWidth="1"/>
    <col min="9742" max="9744" width="6" style="123" bestFit="1" customWidth="1"/>
    <col min="9745" max="9745" width="1.42578125" style="123" customWidth="1"/>
    <col min="9746" max="9746" width="6" style="123" customWidth="1"/>
    <col min="9747" max="9747" width="6" style="123" bestFit="1" customWidth="1"/>
    <col min="9748" max="9748" width="6" style="123" customWidth="1"/>
    <col min="9749" max="9749" width="1.42578125" style="123" customWidth="1"/>
    <col min="9750" max="9751" width="6" style="123" bestFit="1" customWidth="1"/>
    <col min="9752" max="9752" width="6" style="123" customWidth="1"/>
    <col min="9753" max="9753" width="1.42578125" style="123" customWidth="1"/>
    <col min="9754" max="9756" width="5.140625" style="123" customWidth="1"/>
    <col min="9757" max="9757" width="1.42578125" style="123" customWidth="1"/>
    <col min="9758" max="9758" width="16" style="123" customWidth="1"/>
    <col min="9759" max="9759" width="6.28515625" style="123" bestFit="1" customWidth="1"/>
    <col min="9760" max="9761" width="6.140625" style="123" customWidth="1"/>
    <col min="9762" max="9762" width="1.42578125" style="123" customWidth="1"/>
    <col min="9763" max="9763" width="6.28515625" style="123" bestFit="1" customWidth="1"/>
    <col min="9764" max="9765" width="5.140625" style="123" customWidth="1"/>
    <col min="9766" max="9766" width="1.42578125" style="123" customWidth="1"/>
    <col min="9767" max="9769" width="5.140625" style="123" customWidth="1"/>
    <col min="9770" max="9770" width="1.42578125" style="123" customWidth="1"/>
    <col min="9771" max="9773" width="5.140625" style="123" customWidth="1"/>
    <col min="9774" max="9774" width="1.42578125" style="123" customWidth="1"/>
    <col min="9775" max="9777" width="5.140625" style="123" customWidth="1"/>
    <col min="9778" max="9778" width="1.42578125" style="123" customWidth="1"/>
    <col min="9779" max="9781" width="5.140625" style="123" customWidth="1"/>
    <col min="9782" max="9782" width="1.42578125" style="123" customWidth="1"/>
    <col min="9783" max="9785" width="5.140625" style="123" customWidth="1"/>
    <col min="9786" max="9984" width="11.42578125" style="123"/>
    <col min="9985" max="9985" width="16" style="123" customWidth="1"/>
    <col min="9986" max="9986" width="7" style="123" bestFit="1" customWidth="1"/>
    <col min="9987" max="9988" width="6.140625" style="123" customWidth="1"/>
    <col min="9989" max="9989" width="1.42578125" style="123" customWidth="1"/>
    <col min="9990" max="9992" width="6" style="123" bestFit="1" customWidth="1"/>
    <col min="9993" max="9993" width="1.42578125" style="123" customWidth="1"/>
    <col min="9994" max="9996" width="6" style="123" bestFit="1" customWidth="1"/>
    <col min="9997" max="9997" width="1.42578125" style="123" customWidth="1"/>
    <col min="9998" max="10000" width="6" style="123" bestFit="1" customWidth="1"/>
    <col min="10001" max="10001" width="1.42578125" style="123" customWidth="1"/>
    <col min="10002" max="10002" width="6" style="123" customWidth="1"/>
    <col min="10003" max="10003" width="6" style="123" bestFit="1" customWidth="1"/>
    <col min="10004" max="10004" width="6" style="123" customWidth="1"/>
    <col min="10005" max="10005" width="1.42578125" style="123" customWidth="1"/>
    <col min="10006" max="10007" width="6" style="123" bestFit="1" customWidth="1"/>
    <col min="10008" max="10008" width="6" style="123" customWidth="1"/>
    <col min="10009" max="10009" width="1.42578125" style="123" customWidth="1"/>
    <col min="10010" max="10012" width="5.140625" style="123" customWidth="1"/>
    <col min="10013" max="10013" width="1.42578125" style="123" customWidth="1"/>
    <col min="10014" max="10014" width="16" style="123" customWidth="1"/>
    <col min="10015" max="10015" width="6.28515625" style="123" bestFit="1" customWidth="1"/>
    <col min="10016" max="10017" width="6.140625" style="123" customWidth="1"/>
    <col min="10018" max="10018" width="1.42578125" style="123" customWidth="1"/>
    <col min="10019" max="10019" width="6.28515625" style="123" bestFit="1" customWidth="1"/>
    <col min="10020" max="10021" width="5.140625" style="123" customWidth="1"/>
    <col min="10022" max="10022" width="1.42578125" style="123" customWidth="1"/>
    <col min="10023" max="10025" width="5.140625" style="123" customWidth="1"/>
    <col min="10026" max="10026" width="1.42578125" style="123" customWidth="1"/>
    <col min="10027" max="10029" width="5.140625" style="123" customWidth="1"/>
    <col min="10030" max="10030" width="1.42578125" style="123" customWidth="1"/>
    <col min="10031" max="10033" width="5.140625" style="123" customWidth="1"/>
    <col min="10034" max="10034" width="1.42578125" style="123" customWidth="1"/>
    <col min="10035" max="10037" width="5.140625" style="123" customWidth="1"/>
    <col min="10038" max="10038" width="1.42578125" style="123" customWidth="1"/>
    <col min="10039" max="10041" width="5.140625" style="123" customWidth="1"/>
    <col min="10042" max="10240" width="11.42578125" style="123"/>
    <col min="10241" max="10241" width="16" style="123" customWidth="1"/>
    <col min="10242" max="10242" width="7" style="123" bestFit="1" customWidth="1"/>
    <col min="10243" max="10244" width="6.140625" style="123" customWidth="1"/>
    <col min="10245" max="10245" width="1.42578125" style="123" customWidth="1"/>
    <col min="10246" max="10248" width="6" style="123" bestFit="1" customWidth="1"/>
    <col min="10249" max="10249" width="1.42578125" style="123" customWidth="1"/>
    <col min="10250" max="10252" width="6" style="123" bestFit="1" customWidth="1"/>
    <col min="10253" max="10253" width="1.42578125" style="123" customWidth="1"/>
    <col min="10254" max="10256" width="6" style="123" bestFit="1" customWidth="1"/>
    <col min="10257" max="10257" width="1.42578125" style="123" customWidth="1"/>
    <col min="10258" max="10258" width="6" style="123" customWidth="1"/>
    <col min="10259" max="10259" width="6" style="123" bestFit="1" customWidth="1"/>
    <col min="10260" max="10260" width="6" style="123" customWidth="1"/>
    <col min="10261" max="10261" width="1.42578125" style="123" customWidth="1"/>
    <col min="10262" max="10263" width="6" style="123" bestFit="1" customWidth="1"/>
    <col min="10264" max="10264" width="6" style="123" customWidth="1"/>
    <col min="10265" max="10265" width="1.42578125" style="123" customWidth="1"/>
    <col min="10266" max="10268" width="5.140625" style="123" customWidth="1"/>
    <col min="10269" max="10269" width="1.42578125" style="123" customWidth="1"/>
    <col min="10270" max="10270" width="16" style="123" customWidth="1"/>
    <col min="10271" max="10271" width="6.28515625" style="123" bestFit="1" customWidth="1"/>
    <col min="10272" max="10273" width="6.140625" style="123" customWidth="1"/>
    <col min="10274" max="10274" width="1.42578125" style="123" customWidth="1"/>
    <col min="10275" max="10275" width="6.28515625" style="123" bestFit="1" customWidth="1"/>
    <col min="10276" max="10277" width="5.140625" style="123" customWidth="1"/>
    <col min="10278" max="10278" width="1.42578125" style="123" customWidth="1"/>
    <col min="10279" max="10281" width="5.140625" style="123" customWidth="1"/>
    <col min="10282" max="10282" width="1.42578125" style="123" customWidth="1"/>
    <col min="10283" max="10285" width="5.140625" style="123" customWidth="1"/>
    <col min="10286" max="10286" width="1.42578125" style="123" customWidth="1"/>
    <col min="10287" max="10289" width="5.140625" style="123" customWidth="1"/>
    <col min="10290" max="10290" width="1.42578125" style="123" customWidth="1"/>
    <col min="10291" max="10293" width="5.140625" style="123" customWidth="1"/>
    <col min="10294" max="10294" width="1.42578125" style="123" customWidth="1"/>
    <col min="10295" max="10297" width="5.140625" style="123" customWidth="1"/>
    <col min="10298" max="10496" width="11.42578125" style="123"/>
    <col min="10497" max="10497" width="16" style="123" customWidth="1"/>
    <col min="10498" max="10498" width="7" style="123" bestFit="1" customWidth="1"/>
    <col min="10499" max="10500" width="6.140625" style="123" customWidth="1"/>
    <col min="10501" max="10501" width="1.42578125" style="123" customWidth="1"/>
    <col min="10502" max="10504" width="6" style="123" bestFit="1" customWidth="1"/>
    <col min="10505" max="10505" width="1.42578125" style="123" customWidth="1"/>
    <col min="10506" max="10508" width="6" style="123" bestFit="1" customWidth="1"/>
    <col min="10509" max="10509" width="1.42578125" style="123" customWidth="1"/>
    <col min="10510" max="10512" width="6" style="123" bestFit="1" customWidth="1"/>
    <col min="10513" max="10513" width="1.42578125" style="123" customWidth="1"/>
    <col min="10514" max="10514" width="6" style="123" customWidth="1"/>
    <col min="10515" max="10515" width="6" style="123" bestFit="1" customWidth="1"/>
    <col min="10516" max="10516" width="6" style="123" customWidth="1"/>
    <col min="10517" max="10517" width="1.42578125" style="123" customWidth="1"/>
    <col min="10518" max="10519" width="6" style="123" bestFit="1" customWidth="1"/>
    <col min="10520" max="10520" width="6" style="123" customWidth="1"/>
    <col min="10521" max="10521" width="1.42578125" style="123" customWidth="1"/>
    <col min="10522" max="10524" width="5.140625" style="123" customWidth="1"/>
    <col min="10525" max="10525" width="1.42578125" style="123" customWidth="1"/>
    <col min="10526" max="10526" width="16" style="123" customWidth="1"/>
    <col min="10527" max="10527" width="6.28515625" style="123" bestFit="1" customWidth="1"/>
    <col min="10528" max="10529" width="6.140625" style="123" customWidth="1"/>
    <col min="10530" max="10530" width="1.42578125" style="123" customWidth="1"/>
    <col min="10531" max="10531" width="6.28515625" style="123" bestFit="1" customWidth="1"/>
    <col min="10532" max="10533" width="5.140625" style="123" customWidth="1"/>
    <col min="10534" max="10534" width="1.42578125" style="123" customWidth="1"/>
    <col min="10535" max="10537" width="5.140625" style="123" customWidth="1"/>
    <col min="10538" max="10538" width="1.42578125" style="123" customWidth="1"/>
    <col min="10539" max="10541" width="5.140625" style="123" customWidth="1"/>
    <col min="10542" max="10542" width="1.42578125" style="123" customWidth="1"/>
    <col min="10543" max="10545" width="5.140625" style="123" customWidth="1"/>
    <col min="10546" max="10546" width="1.42578125" style="123" customWidth="1"/>
    <col min="10547" max="10549" width="5.140625" style="123" customWidth="1"/>
    <col min="10550" max="10550" width="1.42578125" style="123" customWidth="1"/>
    <col min="10551" max="10553" width="5.140625" style="123" customWidth="1"/>
    <col min="10554" max="10752" width="11.42578125" style="123"/>
    <col min="10753" max="10753" width="16" style="123" customWidth="1"/>
    <col min="10754" max="10754" width="7" style="123" bestFit="1" customWidth="1"/>
    <col min="10755" max="10756" width="6.140625" style="123" customWidth="1"/>
    <col min="10757" max="10757" width="1.42578125" style="123" customWidth="1"/>
    <col min="10758" max="10760" width="6" style="123" bestFit="1" customWidth="1"/>
    <col min="10761" max="10761" width="1.42578125" style="123" customWidth="1"/>
    <col min="10762" max="10764" width="6" style="123" bestFit="1" customWidth="1"/>
    <col min="10765" max="10765" width="1.42578125" style="123" customWidth="1"/>
    <col min="10766" max="10768" width="6" style="123" bestFit="1" customWidth="1"/>
    <col min="10769" max="10769" width="1.42578125" style="123" customWidth="1"/>
    <col min="10770" max="10770" width="6" style="123" customWidth="1"/>
    <col min="10771" max="10771" width="6" style="123" bestFit="1" customWidth="1"/>
    <col min="10772" max="10772" width="6" style="123" customWidth="1"/>
    <col min="10773" max="10773" width="1.42578125" style="123" customWidth="1"/>
    <col min="10774" max="10775" width="6" style="123" bestFit="1" customWidth="1"/>
    <col min="10776" max="10776" width="6" style="123" customWidth="1"/>
    <col min="10777" max="10777" width="1.42578125" style="123" customWidth="1"/>
    <col min="10778" max="10780" width="5.140625" style="123" customWidth="1"/>
    <col min="10781" max="10781" width="1.42578125" style="123" customWidth="1"/>
    <col min="10782" max="10782" width="16" style="123" customWidth="1"/>
    <col min="10783" max="10783" width="6.28515625" style="123" bestFit="1" customWidth="1"/>
    <col min="10784" max="10785" width="6.140625" style="123" customWidth="1"/>
    <col min="10786" max="10786" width="1.42578125" style="123" customWidth="1"/>
    <col min="10787" max="10787" width="6.28515625" style="123" bestFit="1" customWidth="1"/>
    <col min="10788" max="10789" width="5.140625" style="123" customWidth="1"/>
    <col min="10790" max="10790" width="1.42578125" style="123" customWidth="1"/>
    <col min="10791" max="10793" width="5.140625" style="123" customWidth="1"/>
    <col min="10794" max="10794" width="1.42578125" style="123" customWidth="1"/>
    <col min="10795" max="10797" width="5.140625" style="123" customWidth="1"/>
    <col min="10798" max="10798" width="1.42578125" style="123" customWidth="1"/>
    <col min="10799" max="10801" width="5.140625" style="123" customWidth="1"/>
    <col min="10802" max="10802" width="1.42578125" style="123" customWidth="1"/>
    <col min="10803" max="10805" width="5.140625" style="123" customWidth="1"/>
    <col min="10806" max="10806" width="1.42578125" style="123" customWidth="1"/>
    <col min="10807" max="10809" width="5.140625" style="123" customWidth="1"/>
    <col min="10810" max="11008" width="11.42578125" style="123"/>
    <col min="11009" max="11009" width="16" style="123" customWidth="1"/>
    <col min="11010" max="11010" width="7" style="123" bestFit="1" customWidth="1"/>
    <col min="11011" max="11012" width="6.140625" style="123" customWidth="1"/>
    <col min="11013" max="11013" width="1.42578125" style="123" customWidth="1"/>
    <col min="11014" max="11016" width="6" style="123" bestFit="1" customWidth="1"/>
    <col min="11017" max="11017" width="1.42578125" style="123" customWidth="1"/>
    <col min="11018" max="11020" width="6" style="123" bestFit="1" customWidth="1"/>
    <col min="11021" max="11021" width="1.42578125" style="123" customWidth="1"/>
    <col min="11022" max="11024" width="6" style="123" bestFit="1" customWidth="1"/>
    <col min="11025" max="11025" width="1.42578125" style="123" customWidth="1"/>
    <col min="11026" max="11026" width="6" style="123" customWidth="1"/>
    <col min="11027" max="11027" width="6" style="123" bestFit="1" customWidth="1"/>
    <col min="11028" max="11028" width="6" style="123" customWidth="1"/>
    <col min="11029" max="11029" width="1.42578125" style="123" customWidth="1"/>
    <col min="11030" max="11031" width="6" style="123" bestFit="1" customWidth="1"/>
    <col min="11032" max="11032" width="6" style="123" customWidth="1"/>
    <col min="11033" max="11033" width="1.42578125" style="123" customWidth="1"/>
    <col min="11034" max="11036" width="5.140625" style="123" customWidth="1"/>
    <col min="11037" max="11037" width="1.42578125" style="123" customWidth="1"/>
    <col min="11038" max="11038" width="16" style="123" customWidth="1"/>
    <col min="11039" max="11039" width="6.28515625" style="123" bestFit="1" customWidth="1"/>
    <col min="11040" max="11041" width="6.140625" style="123" customWidth="1"/>
    <col min="11042" max="11042" width="1.42578125" style="123" customWidth="1"/>
    <col min="11043" max="11043" width="6.28515625" style="123" bestFit="1" customWidth="1"/>
    <col min="11044" max="11045" width="5.140625" style="123" customWidth="1"/>
    <col min="11046" max="11046" width="1.42578125" style="123" customWidth="1"/>
    <col min="11047" max="11049" width="5.140625" style="123" customWidth="1"/>
    <col min="11050" max="11050" width="1.42578125" style="123" customWidth="1"/>
    <col min="11051" max="11053" width="5.140625" style="123" customWidth="1"/>
    <col min="11054" max="11054" width="1.42578125" style="123" customWidth="1"/>
    <col min="11055" max="11057" width="5.140625" style="123" customWidth="1"/>
    <col min="11058" max="11058" width="1.42578125" style="123" customWidth="1"/>
    <col min="11059" max="11061" width="5.140625" style="123" customWidth="1"/>
    <col min="11062" max="11062" width="1.42578125" style="123" customWidth="1"/>
    <col min="11063" max="11065" width="5.140625" style="123" customWidth="1"/>
    <col min="11066" max="11264" width="11.42578125" style="123"/>
    <col min="11265" max="11265" width="16" style="123" customWidth="1"/>
    <col min="11266" max="11266" width="7" style="123" bestFit="1" customWidth="1"/>
    <col min="11267" max="11268" width="6.140625" style="123" customWidth="1"/>
    <col min="11269" max="11269" width="1.42578125" style="123" customWidth="1"/>
    <col min="11270" max="11272" width="6" style="123" bestFit="1" customWidth="1"/>
    <col min="11273" max="11273" width="1.42578125" style="123" customWidth="1"/>
    <col min="11274" max="11276" width="6" style="123" bestFit="1" customWidth="1"/>
    <col min="11277" max="11277" width="1.42578125" style="123" customWidth="1"/>
    <col min="11278" max="11280" width="6" style="123" bestFit="1" customWidth="1"/>
    <col min="11281" max="11281" width="1.42578125" style="123" customWidth="1"/>
    <col min="11282" max="11282" width="6" style="123" customWidth="1"/>
    <col min="11283" max="11283" width="6" style="123" bestFit="1" customWidth="1"/>
    <col min="11284" max="11284" width="6" style="123" customWidth="1"/>
    <col min="11285" max="11285" width="1.42578125" style="123" customWidth="1"/>
    <col min="11286" max="11287" width="6" style="123" bestFit="1" customWidth="1"/>
    <col min="11288" max="11288" width="6" style="123" customWidth="1"/>
    <col min="11289" max="11289" width="1.42578125" style="123" customWidth="1"/>
    <col min="11290" max="11292" width="5.140625" style="123" customWidth="1"/>
    <col min="11293" max="11293" width="1.42578125" style="123" customWidth="1"/>
    <col min="11294" max="11294" width="16" style="123" customWidth="1"/>
    <col min="11295" max="11295" width="6.28515625" style="123" bestFit="1" customWidth="1"/>
    <col min="11296" max="11297" width="6.140625" style="123" customWidth="1"/>
    <col min="11298" max="11298" width="1.42578125" style="123" customWidth="1"/>
    <col min="11299" max="11299" width="6.28515625" style="123" bestFit="1" customWidth="1"/>
    <col min="11300" max="11301" width="5.140625" style="123" customWidth="1"/>
    <col min="11302" max="11302" width="1.42578125" style="123" customWidth="1"/>
    <col min="11303" max="11305" width="5.140625" style="123" customWidth="1"/>
    <col min="11306" max="11306" width="1.42578125" style="123" customWidth="1"/>
    <col min="11307" max="11309" width="5.140625" style="123" customWidth="1"/>
    <col min="11310" max="11310" width="1.42578125" style="123" customWidth="1"/>
    <col min="11311" max="11313" width="5.140625" style="123" customWidth="1"/>
    <col min="11314" max="11314" width="1.42578125" style="123" customWidth="1"/>
    <col min="11315" max="11317" width="5.140625" style="123" customWidth="1"/>
    <col min="11318" max="11318" width="1.42578125" style="123" customWidth="1"/>
    <col min="11319" max="11321" width="5.140625" style="123" customWidth="1"/>
    <col min="11322" max="11520" width="11.42578125" style="123"/>
    <col min="11521" max="11521" width="16" style="123" customWidth="1"/>
    <col min="11522" max="11522" width="7" style="123" bestFit="1" customWidth="1"/>
    <col min="11523" max="11524" width="6.140625" style="123" customWidth="1"/>
    <col min="11525" max="11525" width="1.42578125" style="123" customWidth="1"/>
    <col min="11526" max="11528" width="6" style="123" bestFit="1" customWidth="1"/>
    <col min="11529" max="11529" width="1.42578125" style="123" customWidth="1"/>
    <col min="11530" max="11532" width="6" style="123" bestFit="1" customWidth="1"/>
    <col min="11533" max="11533" width="1.42578125" style="123" customWidth="1"/>
    <col min="11534" max="11536" width="6" style="123" bestFit="1" customWidth="1"/>
    <col min="11537" max="11537" width="1.42578125" style="123" customWidth="1"/>
    <col min="11538" max="11538" width="6" style="123" customWidth="1"/>
    <col min="11539" max="11539" width="6" style="123" bestFit="1" customWidth="1"/>
    <col min="11540" max="11540" width="6" style="123" customWidth="1"/>
    <col min="11541" max="11541" width="1.42578125" style="123" customWidth="1"/>
    <col min="11542" max="11543" width="6" style="123" bestFit="1" customWidth="1"/>
    <col min="11544" max="11544" width="6" style="123" customWidth="1"/>
    <col min="11545" max="11545" width="1.42578125" style="123" customWidth="1"/>
    <col min="11546" max="11548" width="5.140625" style="123" customWidth="1"/>
    <col min="11549" max="11549" width="1.42578125" style="123" customWidth="1"/>
    <col min="11550" max="11550" width="16" style="123" customWidth="1"/>
    <col min="11551" max="11551" width="6.28515625" style="123" bestFit="1" customWidth="1"/>
    <col min="11552" max="11553" width="6.140625" style="123" customWidth="1"/>
    <col min="11554" max="11554" width="1.42578125" style="123" customWidth="1"/>
    <col min="11555" max="11555" width="6.28515625" style="123" bestFit="1" customWidth="1"/>
    <col min="11556" max="11557" width="5.140625" style="123" customWidth="1"/>
    <col min="11558" max="11558" width="1.42578125" style="123" customWidth="1"/>
    <col min="11559" max="11561" width="5.140625" style="123" customWidth="1"/>
    <col min="11562" max="11562" width="1.42578125" style="123" customWidth="1"/>
    <col min="11563" max="11565" width="5.140625" style="123" customWidth="1"/>
    <col min="11566" max="11566" width="1.42578125" style="123" customWidth="1"/>
    <col min="11567" max="11569" width="5.140625" style="123" customWidth="1"/>
    <col min="11570" max="11570" width="1.42578125" style="123" customWidth="1"/>
    <col min="11571" max="11573" width="5.140625" style="123" customWidth="1"/>
    <col min="11574" max="11574" width="1.42578125" style="123" customWidth="1"/>
    <col min="11575" max="11577" width="5.140625" style="123" customWidth="1"/>
    <col min="11578" max="11776" width="11.42578125" style="123"/>
    <col min="11777" max="11777" width="16" style="123" customWidth="1"/>
    <col min="11778" max="11778" width="7" style="123" bestFit="1" customWidth="1"/>
    <col min="11779" max="11780" width="6.140625" style="123" customWidth="1"/>
    <col min="11781" max="11781" width="1.42578125" style="123" customWidth="1"/>
    <col min="11782" max="11784" width="6" style="123" bestFit="1" customWidth="1"/>
    <col min="11785" max="11785" width="1.42578125" style="123" customWidth="1"/>
    <col min="11786" max="11788" width="6" style="123" bestFit="1" customWidth="1"/>
    <col min="11789" max="11789" width="1.42578125" style="123" customWidth="1"/>
    <col min="11790" max="11792" width="6" style="123" bestFit="1" customWidth="1"/>
    <col min="11793" max="11793" width="1.42578125" style="123" customWidth="1"/>
    <col min="11794" max="11794" width="6" style="123" customWidth="1"/>
    <col min="11795" max="11795" width="6" style="123" bestFit="1" customWidth="1"/>
    <col min="11796" max="11796" width="6" style="123" customWidth="1"/>
    <col min="11797" max="11797" width="1.42578125" style="123" customWidth="1"/>
    <col min="11798" max="11799" width="6" style="123" bestFit="1" customWidth="1"/>
    <col min="11800" max="11800" width="6" style="123" customWidth="1"/>
    <col min="11801" max="11801" width="1.42578125" style="123" customWidth="1"/>
    <col min="11802" max="11804" width="5.140625" style="123" customWidth="1"/>
    <col min="11805" max="11805" width="1.42578125" style="123" customWidth="1"/>
    <col min="11806" max="11806" width="16" style="123" customWidth="1"/>
    <col min="11807" max="11807" width="6.28515625" style="123" bestFit="1" customWidth="1"/>
    <col min="11808" max="11809" width="6.140625" style="123" customWidth="1"/>
    <col min="11810" max="11810" width="1.42578125" style="123" customWidth="1"/>
    <col min="11811" max="11811" width="6.28515625" style="123" bestFit="1" customWidth="1"/>
    <col min="11812" max="11813" width="5.140625" style="123" customWidth="1"/>
    <col min="11814" max="11814" width="1.42578125" style="123" customWidth="1"/>
    <col min="11815" max="11817" width="5.140625" style="123" customWidth="1"/>
    <col min="11818" max="11818" width="1.42578125" style="123" customWidth="1"/>
    <col min="11819" max="11821" width="5.140625" style="123" customWidth="1"/>
    <col min="11822" max="11822" width="1.42578125" style="123" customWidth="1"/>
    <col min="11823" max="11825" width="5.140625" style="123" customWidth="1"/>
    <col min="11826" max="11826" width="1.42578125" style="123" customWidth="1"/>
    <col min="11827" max="11829" width="5.140625" style="123" customWidth="1"/>
    <col min="11830" max="11830" width="1.42578125" style="123" customWidth="1"/>
    <col min="11831" max="11833" width="5.140625" style="123" customWidth="1"/>
    <col min="11834" max="12032" width="11.42578125" style="123"/>
    <col min="12033" max="12033" width="16" style="123" customWidth="1"/>
    <col min="12034" max="12034" width="7" style="123" bestFit="1" customWidth="1"/>
    <col min="12035" max="12036" width="6.140625" style="123" customWidth="1"/>
    <col min="12037" max="12037" width="1.42578125" style="123" customWidth="1"/>
    <col min="12038" max="12040" width="6" style="123" bestFit="1" customWidth="1"/>
    <col min="12041" max="12041" width="1.42578125" style="123" customWidth="1"/>
    <col min="12042" max="12044" width="6" style="123" bestFit="1" customWidth="1"/>
    <col min="12045" max="12045" width="1.42578125" style="123" customWidth="1"/>
    <col min="12046" max="12048" width="6" style="123" bestFit="1" customWidth="1"/>
    <col min="12049" max="12049" width="1.42578125" style="123" customWidth="1"/>
    <col min="12050" max="12050" width="6" style="123" customWidth="1"/>
    <col min="12051" max="12051" width="6" style="123" bestFit="1" customWidth="1"/>
    <col min="12052" max="12052" width="6" style="123" customWidth="1"/>
    <col min="12053" max="12053" width="1.42578125" style="123" customWidth="1"/>
    <col min="12054" max="12055" width="6" style="123" bestFit="1" customWidth="1"/>
    <col min="12056" max="12056" width="6" style="123" customWidth="1"/>
    <col min="12057" max="12057" width="1.42578125" style="123" customWidth="1"/>
    <col min="12058" max="12060" width="5.140625" style="123" customWidth="1"/>
    <col min="12061" max="12061" width="1.42578125" style="123" customWidth="1"/>
    <col min="12062" max="12062" width="16" style="123" customWidth="1"/>
    <col min="12063" max="12063" width="6.28515625" style="123" bestFit="1" customWidth="1"/>
    <col min="12064" max="12065" width="6.140625" style="123" customWidth="1"/>
    <col min="12066" max="12066" width="1.42578125" style="123" customWidth="1"/>
    <col min="12067" max="12067" width="6.28515625" style="123" bestFit="1" customWidth="1"/>
    <col min="12068" max="12069" width="5.140625" style="123" customWidth="1"/>
    <col min="12070" max="12070" width="1.42578125" style="123" customWidth="1"/>
    <col min="12071" max="12073" width="5.140625" style="123" customWidth="1"/>
    <col min="12074" max="12074" width="1.42578125" style="123" customWidth="1"/>
    <col min="12075" max="12077" width="5.140625" style="123" customWidth="1"/>
    <col min="12078" max="12078" width="1.42578125" style="123" customWidth="1"/>
    <col min="12079" max="12081" width="5.140625" style="123" customWidth="1"/>
    <col min="12082" max="12082" width="1.42578125" style="123" customWidth="1"/>
    <col min="12083" max="12085" width="5.140625" style="123" customWidth="1"/>
    <col min="12086" max="12086" width="1.42578125" style="123" customWidth="1"/>
    <col min="12087" max="12089" width="5.140625" style="123" customWidth="1"/>
    <col min="12090" max="12288" width="11.42578125" style="123"/>
    <col min="12289" max="12289" width="16" style="123" customWidth="1"/>
    <col min="12290" max="12290" width="7" style="123" bestFit="1" customWidth="1"/>
    <col min="12291" max="12292" width="6.140625" style="123" customWidth="1"/>
    <col min="12293" max="12293" width="1.42578125" style="123" customWidth="1"/>
    <col min="12294" max="12296" width="6" style="123" bestFit="1" customWidth="1"/>
    <col min="12297" max="12297" width="1.42578125" style="123" customWidth="1"/>
    <col min="12298" max="12300" width="6" style="123" bestFit="1" customWidth="1"/>
    <col min="12301" max="12301" width="1.42578125" style="123" customWidth="1"/>
    <col min="12302" max="12304" width="6" style="123" bestFit="1" customWidth="1"/>
    <col min="12305" max="12305" width="1.42578125" style="123" customWidth="1"/>
    <col min="12306" max="12306" width="6" style="123" customWidth="1"/>
    <col min="12307" max="12307" width="6" style="123" bestFit="1" customWidth="1"/>
    <col min="12308" max="12308" width="6" style="123" customWidth="1"/>
    <col min="12309" max="12309" width="1.42578125" style="123" customWidth="1"/>
    <col min="12310" max="12311" width="6" style="123" bestFit="1" customWidth="1"/>
    <col min="12312" max="12312" width="6" style="123" customWidth="1"/>
    <col min="12313" max="12313" width="1.42578125" style="123" customWidth="1"/>
    <col min="12314" max="12316" width="5.140625" style="123" customWidth="1"/>
    <col min="12317" max="12317" width="1.42578125" style="123" customWidth="1"/>
    <col min="12318" max="12318" width="16" style="123" customWidth="1"/>
    <col min="12319" max="12319" width="6.28515625" style="123" bestFit="1" customWidth="1"/>
    <col min="12320" max="12321" width="6.140625" style="123" customWidth="1"/>
    <col min="12322" max="12322" width="1.42578125" style="123" customWidth="1"/>
    <col min="12323" max="12323" width="6.28515625" style="123" bestFit="1" customWidth="1"/>
    <col min="12324" max="12325" width="5.140625" style="123" customWidth="1"/>
    <col min="12326" max="12326" width="1.42578125" style="123" customWidth="1"/>
    <col min="12327" max="12329" width="5.140625" style="123" customWidth="1"/>
    <col min="12330" max="12330" width="1.42578125" style="123" customWidth="1"/>
    <col min="12331" max="12333" width="5.140625" style="123" customWidth="1"/>
    <col min="12334" max="12334" width="1.42578125" style="123" customWidth="1"/>
    <col min="12335" max="12337" width="5.140625" style="123" customWidth="1"/>
    <col min="12338" max="12338" width="1.42578125" style="123" customWidth="1"/>
    <col min="12339" max="12341" width="5.140625" style="123" customWidth="1"/>
    <col min="12342" max="12342" width="1.42578125" style="123" customWidth="1"/>
    <col min="12343" max="12345" width="5.140625" style="123" customWidth="1"/>
    <col min="12346" max="12544" width="11.42578125" style="123"/>
    <col min="12545" max="12545" width="16" style="123" customWidth="1"/>
    <col min="12546" max="12546" width="7" style="123" bestFit="1" customWidth="1"/>
    <col min="12547" max="12548" width="6.140625" style="123" customWidth="1"/>
    <col min="12549" max="12549" width="1.42578125" style="123" customWidth="1"/>
    <col min="12550" max="12552" width="6" style="123" bestFit="1" customWidth="1"/>
    <col min="12553" max="12553" width="1.42578125" style="123" customWidth="1"/>
    <col min="12554" max="12556" width="6" style="123" bestFit="1" customWidth="1"/>
    <col min="12557" max="12557" width="1.42578125" style="123" customWidth="1"/>
    <col min="12558" max="12560" width="6" style="123" bestFit="1" customWidth="1"/>
    <col min="12561" max="12561" width="1.42578125" style="123" customWidth="1"/>
    <col min="12562" max="12562" width="6" style="123" customWidth="1"/>
    <col min="12563" max="12563" width="6" style="123" bestFit="1" customWidth="1"/>
    <col min="12564" max="12564" width="6" style="123" customWidth="1"/>
    <col min="12565" max="12565" width="1.42578125" style="123" customWidth="1"/>
    <col min="12566" max="12567" width="6" style="123" bestFit="1" customWidth="1"/>
    <col min="12568" max="12568" width="6" style="123" customWidth="1"/>
    <col min="12569" max="12569" width="1.42578125" style="123" customWidth="1"/>
    <col min="12570" max="12572" width="5.140625" style="123" customWidth="1"/>
    <col min="12573" max="12573" width="1.42578125" style="123" customWidth="1"/>
    <col min="12574" max="12574" width="16" style="123" customWidth="1"/>
    <col min="12575" max="12575" width="6.28515625" style="123" bestFit="1" customWidth="1"/>
    <col min="12576" max="12577" width="6.140625" style="123" customWidth="1"/>
    <col min="12578" max="12578" width="1.42578125" style="123" customWidth="1"/>
    <col min="12579" max="12579" width="6.28515625" style="123" bestFit="1" customWidth="1"/>
    <col min="12580" max="12581" width="5.140625" style="123" customWidth="1"/>
    <col min="12582" max="12582" width="1.42578125" style="123" customWidth="1"/>
    <col min="12583" max="12585" width="5.140625" style="123" customWidth="1"/>
    <col min="12586" max="12586" width="1.42578125" style="123" customWidth="1"/>
    <col min="12587" max="12589" width="5.140625" style="123" customWidth="1"/>
    <col min="12590" max="12590" width="1.42578125" style="123" customWidth="1"/>
    <col min="12591" max="12593" width="5.140625" style="123" customWidth="1"/>
    <col min="12594" max="12594" width="1.42578125" style="123" customWidth="1"/>
    <col min="12595" max="12597" width="5.140625" style="123" customWidth="1"/>
    <col min="12598" max="12598" width="1.42578125" style="123" customWidth="1"/>
    <col min="12599" max="12601" width="5.140625" style="123" customWidth="1"/>
    <col min="12602" max="12800" width="11.42578125" style="123"/>
    <col min="12801" max="12801" width="16" style="123" customWidth="1"/>
    <col min="12802" max="12802" width="7" style="123" bestFit="1" customWidth="1"/>
    <col min="12803" max="12804" width="6.140625" style="123" customWidth="1"/>
    <col min="12805" max="12805" width="1.42578125" style="123" customWidth="1"/>
    <col min="12806" max="12808" width="6" style="123" bestFit="1" customWidth="1"/>
    <col min="12809" max="12809" width="1.42578125" style="123" customWidth="1"/>
    <col min="12810" max="12812" width="6" style="123" bestFit="1" customWidth="1"/>
    <col min="12813" max="12813" width="1.42578125" style="123" customWidth="1"/>
    <col min="12814" max="12816" width="6" style="123" bestFit="1" customWidth="1"/>
    <col min="12817" max="12817" width="1.42578125" style="123" customWidth="1"/>
    <col min="12818" max="12818" width="6" style="123" customWidth="1"/>
    <col min="12819" max="12819" width="6" style="123" bestFit="1" customWidth="1"/>
    <col min="12820" max="12820" width="6" style="123" customWidth="1"/>
    <col min="12821" max="12821" width="1.42578125" style="123" customWidth="1"/>
    <col min="12822" max="12823" width="6" style="123" bestFit="1" customWidth="1"/>
    <col min="12824" max="12824" width="6" style="123" customWidth="1"/>
    <col min="12825" max="12825" width="1.42578125" style="123" customWidth="1"/>
    <col min="12826" max="12828" width="5.140625" style="123" customWidth="1"/>
    <col min="12829" max="12829" width="1.42578125" style="123" customWidth="1"/>
    <col min="12830" max="12830" width="16" style="123" customWidth="1"/>
    <col min="12831" max="12831" width="6.28515625" style="123" bestFit="1" customWidth="1"/>
    <col min="12832" max="12833" width="6.140625" style="123" customWidth="1"/>
    <col min="12834" max="12834" width="1.42578125" style="123" customWidth="1"/>
    <col min="12835" max="12835" width="6.28515625" style="123" bestFit="1" customWidth="1"/>
    <col min="12836" max="12837" width="5.140625" style="123" customWidth="1"/>
    <col min="12838" max="12838" width="1.42578125" style="123" customWidth="1"/>
    <col min="12839" max="12841" width="5.140625" style="123" customWidth="1"/>
    <col min="12842" max="12842" width="1.42578125" style="123" customWidth="1"/>
    <col min="12843" max="12845" width="5.140625" style="123" customWidth="1"/>
    <col min="12846" max="12846" width="1.42578125" style="123" customWidth="1"/>
    <col min="12847" max="12849" width="5.140625" style="123" customWidth="1"/>
    <col min="12850" max="12850" width="1.42578125" style="123" customWidth="1"/>
    <col min="12851" max="12853" width="5.140625" style="123" customWidth="1"/>
    <col min="12854" max="12854" width="1.42578125" style="123" customWidth="1"/>
    <col min="12855" max="12857" width="5.140625" style="123" customWidth="1"/>
    <col min="12858" max="13056" width="11.42578125" style="123"/>
    <col min="13057" max="13057" width="16" style="123" customWidth="1"/>
    <col min="13058" max="13058" width="7" style="123" bestFit="1" customWidth="1"/>
    <col min="13059" max="13060" width="6.140625" style="123" customWidth="1"/>
    <col min="13061" max="13061" width="1.42578125" style="123" customWidth="1"/>
    <col min="13062" max="13064" width="6" style="123" bestFit="1" customWidth="1"/>
    <col min="13065" max="13065" width="1.42578125" style="123" customWidth="1"/>
    <col min="13066" max="13068" width="6" style="123" bestFit="1" customWidth="1"/>
    <col min="13069" max="13069" width="1.42578125" style="123" customWidth="1"/>
    <col min="13070" max="13072" width="6" style="123" bestFit="1" customWidth="1"/>
    <col min="13073" max="13073" width="1.42578125" style="123" customWidth="1"/>
    <col min="13074" max="13074" width="6" style="123" customWidth="1"/>
    <col min="13075" max="13075" width="6" style="123" bestFit="1" customWidth="1"/>
    <col min="13076" max="13076" width="6" style="123" customWidth="1"/>
    <col min="13077" max="13077" width="1.42578125" style="123" customWidth="1"/>
    <col min="13078" max="13079" width="6" style="123" bestFit="1" customWidth="1"/>
    <col min="13080" max="13080" width="6" style="123" customWidth="1"/>
    <col min="13081" max="13081" width="1.42578125" style="123" customWidth="1"/>
    <col min="13082" max="13084" width="5.140625" style="123" customWidth="1"/>
    <col min="13085" max="13085" width="1.42578125" style="123" customWidth="1"/>
    <col min="13086" max="13086" width="16" style="123" customWidth="1"/>
    <col min="13087" max="13087" width="6.28515625" style="123" bestFit="1" customWidth="1"/>
    <col min="13088" max="13089" width="6.140625" style="123" customWidth="1"/>
    <col min="13090" max="13090" width="1.42578125" style="123" customWidth="1"/>
    <col min="13091" max="13091" width="6.28515625" style="123" bestFit="1" customWidth="1"/>
    <col min="13092" max="13093" width="5.140625" style="123" customWidth="1"/>
    <col min="13094" max="13094" width="1.42578125" style="123" customWidth="1"/>
    <col min="13095" max="13097" width="5.140625" style="123" customWidth="1"/>
    <col min="13098" max="13098" width="1.42578125" style="123" customWidth="1"/>
    <col min="13099" max="13101" width="5.140625" style="123" customWidth="1"/>
    <col min="13102" max="13102" width="1.42578125" style="123" customWidth="1"/>
    <col min="13103" max="13105" width="5.140625" style="123" customWidth="1"/>
    <col min="13106" max="13106" width="1.42578125" style="123" customWidth="1"/>
    <col min="13107" max="13109" width="5.140625" style="123" customWidth="1"/>
    <col min="13110" max="13110" width="1.42578125" style="123" customWidth="1"/>
    <col min="13111" max="13113" width="5.140625" style="123" customWidth="1"/>
    <col min="13114" max="13312" width="11.42578125" style="123"/>
    <col min="13313" max="13313" width="16" style="123" customWidth="1"/>
    <col min="13314" max="13314" width="7" style="123" bestFit="1" customWidth="1"/>
    <col min="13315" max="13316" width="6.140625" style="123" customWidth="1"/>
    <col min="13317" max="13317" width="1.42578125" style="123" customWidth="1"/>
    <col min="13318" max="13320" width="6" style="123" bestFit="1" customWidth="1"/>
    <col min="13321" max="13321" width="1.42578125" style="123" customWidth="1"/>
    <col min="13322" max="13324" width="6" style="123" bestFit="1" customWidth="1"/>
    <col min="13325" max="13325" width="1.42578125" style="123" customWidth="1"/>
    <col min="13326" max="13328" width="6" style="123" bestFit="1" customWidth="1"/>
    <col min="13329" max="13329" width="1.42578125" style="123" customWidth="1"/>
    <col min="13330" max="13330" width="6" style="123" customWidth="1"/>
    <col min="13331" max="13331" width="6" style="123" bestFit="1" customWidth="1"/>
    <col min="13332" max="13332" width="6" style="123" customWidth="1"/>
    <col min="13333" max="13333" width="1.42578125" style="123" customWidth="1"/>
    <col min="13334" max="13335" width="6" style="123" bestFit="1" customWidth="1"/>
    <col min="13336" max="13336" width="6" style="123" customWidth="1"/>
    <col min="13337" max="13337" width="1.42578125" style="123" customWidth="1"/>
    <col min="13338" max="13340" width="5.140625" style="123" customWidth="1"/>
    <col min="13341" max="13341" width="1.42578125" style="123" customWidth="1"/>
    <col min="13342" max="13342" width="16" style="123" customWidth="1"/>
    <col min="13343" max="13343" width="6.28515625" style="123" bestFit="1" customWidth="1"/>
    <col min="13344" max="13345" width="6.140625" style="123" customWidth="1"/>
    <col min="13346" max="13346" width="1.42578125" style="123" customWidth="1"/>
    <col min="13347" max="13347" width="6.28515625" style="123" bestFit="1" customWidth="1"/>
    <col min="13348" max="13349" width="5.140625" style="123" customWidth="1"/>
    <col min="13350" max="13350" width="1.42578125" style="123" customWidth="1"/>
    <col min="13351" max="13353" width="5.140625" style="123" customWidth="1"/>
    <col min="13354" max="13354" width="1.42578125" style="123" customWidth="1"/>
    <col min="13355" max="13357" width="5.140625" style="123" customWidth="1"/>
    <col min="13358" max="13358" width="1.42578125" style="123" customWidth="1"/>
    <col min="13359" max="13361" width="5.140625" style="123" customWidth="1"/>
    <col min="13362" max="13362" width="1.42578125" style="123" customWidth="1"/>
    <col min="13363" max="13365" width="5.140625" style="123" customWidth="1"/>
    <col min="13366" max="13366" width="1.42578125" style="123" customWidth="1"/>
    <col min="13367" max="13369" width="5.140625" style="123" customWidth="1"/>
    <col min="13370" max="13568" width="11.42578125" style="123"/>
    <col min="13569" max="13569" width="16" style="123" customWidth="1"/>
    <col min="13570" max="13570" width="7" style="123" bestFit="1" customWidth="1"/>
    <col min="13571" max="13572" width="6.140625" style="123" customWidth="1"/>
    <col min="13573" max="13573" width="1.42578125" style="123" customWidth="1"/>
    <col min="13574" max="13576" width="6" style="123" bestFit="1" customWidth="1"/>
    <col min="13577" max="13577" width="1.42578125" style="123" customWidth="1"/>
    <col min="13578" max="13580" width="6" style="123" bestFit="1" customWidth="1"/>
    <col min="13581" max="13581" width="1.42578125" style="123" customWidth="1"/>
    <col min="13582" max="13584" width="6" style="123" bestFit="1" customWidth="1"/>
    <col min="13585" max="13585" width="1.42578125" style="123" customWidth="1"/>
    <col min="13586" max="13586" width="6" style="123" customWidth="1"/>
    <col min="13587" max="13587" width="6" style="123" bestFit="1" customWidth="1"/>
    <col min="13588" max="13588" width="6" style="123" customWidth="1"/>
    <col min="13589" max="13589" width="1.42578125" style="123" customWidth="1"/>
    <col min="13590" max="13591" width="6" style="123" bestFit="1" customWidth="1"/>
    <col min="13592" max="13592" width="6" style="123" customWidth="1"/>
    <col min="13593" max="13593" width="1.42578125" style="123" customWidth="1"/>
    <col min="13594" max="13596" width="5.140625" style="123" customWidth="1"/>
    <col min="13597" max="13597" width="1.42578125" style="123" customWidth="1"/>
    <col min="13598" max="13598" width="16" style="123" customWidth="1"/>
    <col min="13599" max="13599" width="6.28515625" style="123" bestFit="1" customWidth="1"/>
    <col min="13600" max="13601" width="6.140625" style="123" customWidth="1"/>
    <col min="13602" max="13602" width="1.42578125" style="123" customWidth="1"/>
    <col min="13603" max="13603" width="6.28515625" style="123" bestFit="1" customWidth="1"/>
    <col min="13604" max="13605" width="5.140625" style="123" customWidth="1"/>
    <col min="13606" max="13606" width="1.42578125" style="123" customWidth="1"/>
    <col min="13607" max="13609" width="5.140625" style="123" customWidth="1"/>
    <col min="13610" max="13610" width="1.42578125" style="123" customWidth="1"/>
    <col min="13611" max="13613" width="5.140625" style="123" customWidth="1"/>
    <col min="13614" max="13614" width="1.42578125" style="123" customWidth="1"/>
    <col min="13615" max="13617" width="5.140625" style="123" customWidth="1"/>
    <col min="13618" max="13618" width="1.42578125" style="123" customWidth="1"/>
    <col min="13619" max="13621" width="5.140625" style="123" customWidth="1"/>
    <col min="13622" max="13622" width="1.42578125" style="123" customWidth="1"/>
    <col min="13623" max="13625" width="5.140625" style="123" customWidth="1"/>
    <col min="13626" max="13824" width="11.42578125" style="123"/>
    <col min="13825" max="13825" width="16" style="123" customWidth="1"/>
    <col min="13826" max="13826" width="7" style="123" bestFit="1" customWidth="1"/>
    <col min="13827" max="13828" width="6.140625" style="123" customWidth="1"/>
    <col min="13829" max="13829" width="1.42578125" style="123" customWidth="1"/>
    <col min="13830" max="13832" width="6" style="123" bestFit="1" customWidth="1"/>
    <col min="13833" max="13833" width="1.42578125" style="123" customWidth="1"/>
    <col min="13834" max="13836" width="6" style="123" bestFit="1" customWidth="1"/>
    <col min="13837" max="13837" width="1.42578125" style="123" customWidth="1"/>
    <col min="13838" max="13840" width="6" style="123" bestFit="1" customWidth="1"/>
    <col min="13841" max="13841" width="1.42578125" style="123" customWidth="1"/>
    <col min="13842" max="13842" width="6" style="123" customWidth="1"/>
    <col min="13843" max="13843" width="6" style="123" bestFit="1" customWidth="1"/>
    <col min="13844" max="13844" width="6" style="123" customWidth="1"/>
    <col min="13845" max="13845" width="1.42578125" style="123" customWidth="1"/>
    <col min="13846" max="13847" width="6" style="123" bestFit="1" customWidth="1"/>
    <col min="13848" max="13848" width="6" style="123" customWidth="1"/>
    <col min="13849" max="13849" width="1.42578125" style="123" customWidth="1"/>
    <col min="13850" max="13852" width="5.140625" style="123" customWidth="1"/>
    <col min="13853" max="13853" width="1.42578125" style="123" customWidth="1"/>
    <col min="13854" max="13854" width="16" style="123" customWidth="1"/>
    <col min="13855" max="13855" width="6.28515625" style="123" bestFit="1" customWidth="1"/>
    <col min="13856" max="13857" width="6.140625" style="123" customWidth="1"/>
    <col min="13858" max="13858" width="1.42578125" style="123" customWidth="1"/>
    <col min="13859" max="13859" width="6.28515625" style="123" bestFit="1" customWidth="1"/>
    <col min="13860" max="13861" width="5.140625" style="123" customWidth="1"/>
    <col min="13862" max="13862" width="1.42578125" style="123" customWidth="1"/>
    <col min="13863" max="13865" width="5.140625" style="123" customWidth="1"/>
    <col min="13866" max="13866" width="1.42578125" style="123" customWidth="1"/>
    <col min="13867" max="13869" width="5.140625" style="123" customWidth="1"/>
    <col min="13870" max="13870" width="1.42578125" style="123" customWidth="1"/>
    <col min="13871" max="13873" width="5.140625" style="123" customWidth="1"/>
    <col min="13874" max="13874" width="1.42578125" style="123" customWidth="1"/>
    <col min="13875" max="13877" width="5.140625" style="123" customWidth="1"/>
    <col min="13878" max="13878" width="1.42578125" style="123" customWidth="1"/>
    <col min="13879" max="13881" width="5.140625" style="123" customWidth="1"/>
    <col min="13882" max="14080" width="11.42578125" style="123"/>
    <col min="14081" max="14081" width="16" style="123" customWidth="1"/>
    <col min="14082" max="14082" width="7" style="123" bestFit="1" customWidth="1"/>
    <col min="14083" max="14084" width="6.140625" style="123" customWidth="1"/>
    <col min="14085" max="14085" width="1.42578125" style="123" customWidth="1"/>
    <col min="14086" max="14088" width="6" style="123" bestFit="1" customWidth="1"/>
    <col min="14089" max="14089" width="1.42578125" style="123" customWidth="1"/>
    <col min="14090" max="14092" width="6" style="123" bestFit="1" customWidth="1"/>
    <col min="14093" max="14093" width="1.42578125" style="123" customWidth="1"/>
    <col min="14094" max="14096" width="6" style="123" bestFit="1" customWidth="1"/>
    <col min="14097" max="14097" width="1.42578125" style="123" customWidth="1"/>
    <col min="14098" max="14098" width="6" style="123" customWidth="1"/>
    <col min="14099" max="14099" width="6" style="123" bestFit="1" customWidth="1"/>
    <col min="14100" max="14100" width="6" style="123" customWidth="1"/>
    <col min="14101" max="14101" width="1.42578125" style="123" customWidth="1"/>
    <col min="14102" max="14103" width="6" style="123" bestFit="1" customWidth="1"/>
    <col min="14104" max="14104" width="6" style="123" customWidth="1"/>
    <col min="14105" max="14105" width="1.42578125" style="123" customWidth="1"/>
    <col min="14106" max="14108" width="5.140625" style="123" customWidth="1"/>
    <col min="14109" max="14109" width="1.42578125" style="123" customWidth="1"/>
    <col min="14110" max="14110" width="16" style="123" customWidth="1"/>
    <col min="14111" max="14111" width="6.28515625" style="123" bestFit="1" customWidth="1"/>
    <col min="14112" max="14113" width="6.140625" style="123" customWidth="1"/>
    <col min="14114" max="14114" width="1.42578125" style="123" customWidth="1"/>
    <col min="14115" max="14115" width="6.28515625" style="123" bestFit="1" customWidth="1"/>
    <col min="14116" max="14117" width="5.140625" style="123" customWidth="1"/>
    <col min="14118" max="14118" width="1.42578125" style="123" customWidth="1"/>
    <col min="14119" max="14121" width="5.140625" style="123" customWidth="1"/>
    <col min="14122" max="14122" width="1.42578125" style="123" customWidth="1"/>
    <col min="14123" max="14125" width="5.140625" style="123" customWidth="1"/>
    <col min="14126" max="14126" width="1.42578125" style="123" customWidth="1"/>
    <col min="14127" max="14129" width="5.140625" style="123" customWidth="1"/>
    <col min="14130" max="14130" width="1.42578125" style="123" customWidth="1"/>
    <col min="14131" max="14133" width="5.140625" style="123" customWidth="1"/>
    <col min="14134" max="14134" width="1.42578125" style="123" customWidth="1"/>
    <col min="14135" max="14137" width="5.140625" style="123" customWidth="1"/>
    <col min="14138" max="14336" width="11.42578125" style="123"/>
    <col min="14337" max="14337" width="16" style="123" customWidth="1"/>
    <col min="14338" max="14338" width="7" style="123" bestFit="1" customWidth="1"/>
    <col min="14339" max="14340" width="6.140625" style="123" customWidth="1"/>
    <col min="14341" max="14341" width="1.42578125" style="123" customWidth="1"/>
    <col min="14342" max="14344" width="6" style="123" bestFit="1" customWidth="1"/>
    <col min="14345" max="14345" width="1.42578125" style="123" customWidth="1"/>
    <col min="14346" max="14348" width="6" style="123" bestFit="1" customWidth="1"/>
    <col min="14349" max="14349" width="1.42578125" style="123" customWidth="1"/>
    <col min="14350" max="14352" width="6" style="123" bestFit="1" customWidth="1"/>
    <col min="14353" max="14353" width="1.42578125" style="123" customWidth="1"/>
    <col min="14354" max="14354" width="6" style="123" customWidth="1"/>
    <col min="14355" max="14355" width="6" style="123" bestFit="1" customWidth="1"/>
    <col min="14356" max="14356" width="6" style="123" customWidth="1"/>
    <col min="14357" max="14357" width="1.42578125" style="123" customWidth="1"/>
    <col min="14358" max="14359" width="6" style="123" bestFit="1" customWidth="1"/>
    <col min="14360" max="14360" width="6" style="123" customWidth="1"/>
    <col min="14361" max="14361" width="1.42578125" style="123" customWidth="1"/>
    <col min="14362" max="14364" width="5.140625" style="123" customWidth="1"/>
    <col min="14365" max="14365" width="1.42578125" style="123" customWidth="1"/>
    <col min="14366" max="14366" width="16" style="123" customWidth="1"/>
    <col min="14367" max="14367" width="6.28515625" style="123" bestFit="1" customWidth="1"/>
    <col min="14368" max="14369" width="6.140625" style="123" customWidth="1"/>
    <col min="14370" max="14370" width="1.42578125" style="123" customWidth="1"/>
    <col min="14371" max="14371" width="6.28515625" style="123" bestFit="1" customWidth="1"/>
    <col min="14372" max="14373" width="5.140625" style="123" customWidth="1"/>
    <col min="14374" max="14374" width="1.42578125" style="123" customWidth="1"/>
    <col min="14375" max="14377" width="5.140625" style="123" customWidth="1"/>
    <col min="14378" max="14378" width="1.42578125" style="123" customWidth="1"/>
    <col min="14379" max="14381" width="5.140625" style="123" customWidth="1"/>
    <col min="14382" max="14382" width="1.42578125" style="123" customWidth="1"/>
    <col min="14383" max="14385" width="5.140625" style="123" customWidth="1"/>
    <col min="14386" max="14386" width="1.42578125" style="123" customWidth="1"/>
    <col min="14387" max="14389" width="5.140625" style="123" customWidth="1"/>
    <col min="14390" max="14390" width="1.42578125" style="123" customWidth="1"/>
    <col min="14391" max="14393" width="5.140625" style="123" customWidth="1"/>
    <col min="14394" max="14592" width="11.42578125" style="123"/>
    <col min="14593" max="14593" width="16" style="123" customWidth="1"/>
    <col min="14594" max="14594" width="7" style="123" bestFit="1" customWidth="1"/>
    <col min="14595" max="14596" width="6.140625" style="123" customWidth="1"/>
    <col min="14597" max="14597" width="1.42578125" style="123" customWidth="1"/>
    <col min="14598" max="14600" width="6" style="123" bestFit="1" customWidth="1"/>
    <col min="14601" max="14601" width="1.42578125" style="123" customWidth="1"/>
    <col min="14602" max="14604" width="6" style="123" bestFit="1" customWidth="1"/>
    <col min="14605" max="14605" width="1.42578125" style="123" customWidth="1"/>
    <col min="14606" max="14608" width="6" style="123" bestFit="1" customWidth="1"/>
    <col min="14609" max="14609" width="1.42578125" style="123" customWidth="1"/>
    <col min="14610" max="14610" width="6" style="123" customWidth="1"/>
    <col min="14611" max="14611" width="6" style="123" bestFit="1" customWidth="1"/>
    <col min="14612" max="14612" width="6" style="123" customWidth="1"/>
    <col min="14613" max="14613" width="1.42578125" style="123" customWidth="1"/>
    <col min="14614" max="14615" width="6" style="123" bestFit="1" customWidth="1"/>
    <col min="14616" max="14616" width="6" style="123" customWidth="1"/>
    <col min="14617" max="14617" width="1.42578125" style="123" customWidth="1"/>
    <col min="14618" max="14620" width="5.140625" style="123" customWidth="1"/>
    <col min="14621" max="14621" width="1.42578125" style="123" customWidth="1"/>
    <col min="14622" max="14622" width="16" style="123" customWidth="1"/>
    <col min="14623" max="14623" width="6.28515625" style="123" bestFit="1" customWidth="1"/>
    <col min="14624" max="14625" width="6.140625" style="123" customWidth="1"/>
    <col min="14626" max="14626" width="1.42578125" style="123" customWidth="1"/>
    <col min="14627" max="14627" width="6.28515625" style="123" bestFit="1" customWidth="1"/>
    <col min="14628" max="14629" width="5.140625" style="123" customWidth="1"/>
    <col min="14630" max="14630" width="1.42578125" style="123" customWidth="1"/>
    <col min="14631" max="14633" width="5.140625" style="123" customWidth="1"/>
    <col min="14634" max="14634" width="1.42578125" style="123" customWidth="1"/>
    <col min="14635" max="14637" width="5.140625" style="123" customWidth="1"/>
    <col min="14638" max="14638" width="1.42578125" style="123" customWidth="1"/>
    <col min="14639" max="14641" width="5.140625" style="123" customWidth="1"/>
    <col min="14642" max="14642" width="1.42578125" style="123" customWidth="1"/>
    <col min="14643" max="14645" width="5.140625" style="123" customWidth="1"/>
    <col min="14646" max="14646" width="1.42578125" style="123" customWidth="1"/>
    <col min="14647" max="14649" width="5.140625" style="123" customWidth="1"/>
    <col min="14650" max="14848" width="11.42578125" style="123"/>
    <col min="14849" max="14849" width="16" style="123" customWidth="1"/>
    <col min="14850" max="14850" width="7" style="123" bestFit="1" customWidth="1"/>
    <col min="14851" max="14852" width="6.140625" style="123" customWidth="1"/>
    <col min="14853" max="14853" width="1.42578125" style="123" customWidth="1"/>
    <col min="14854" max="14856" width="6" style="123" bestFit="1" customWidth="1"/>
    <col min="14857" max="14857" width="1.42578125" style="123" customWidth="1"/>
    <col min="14858" max="14860" width="6" style="123" bestFit="1" customWidth="1"/>
    <col min="14861" max="14861" width="1.42578125" style="123" customWidth="1"/>
    <col min="14862" max="14864" width="6" style="123" bestFit="1" customWidth="1"/>
    <col min="14865" max="14865" width="1.42578125" style="123" customWidth="1"/>
    <col min="14866" max="14866" width="6" style="123" customWidth="1"/>
    <col min="14867" max="14867" width="6" style="123" bestFit="1" customWidth="1"/>
    <col min="14868" max="14868" width="6" style="123" customWidth="1"/>
    <col min="14869" max="14869" width="1.42578125" style="123" customWidth="1"/>
    <col min="14870" max="14871" width="6" style="123" bestFit="1" customWidth="1"/>
    <col min="14872" max="14872" width="6" style="123" customWidth="1"/>
    <col min="14873" max="14873" width="1.42578125" style="123" customWidth="1"/>
    <col min="14874" max="14876" width="5.140625" style="123" customWidth="1"/>
    <col min="14877" max="14877" width="1.42578125" style="123" customWidth="1"/>
    <col min="14878" max="14878" width="16" style="123" customWidth="1"/>
    <col min="14879" max="14879" width="6.28515625" style="123" bestFit="1" customWidth="1"/>
    <col min="14880" max="14881" width="6.140625" style="123" customWidth="1"/>
    <col min="14882" max="14882" width="1.42578125" style="123" customWidth="1"/>
    <col min="14883" max="14883" width="6.28515625" style="123" bestFit="1" customWidth="1"/>
    <col min="14884" max="14885" width="5.140625" style="123" customWidth="1"/>
    <col min="14886" max="14886" width="1.42578125" style="123" customWidth="1"/>
    <col min="14887" max="14889" width="5.140625" style="123" customWidth="1"/>
    <col min="14890" max="14890" width="1.42578125" style="123" customWidth="1"/>
    <col min="14891" max="14893" width="5.140625" style="123" customWidth="1"/>
    <col min="14894" max="14894" width="1.42578125" style="123" customWidth="1"/>
    <col min="14895" max="14897" width="5.140625" style="123" customWidth="1"/>
    <col min="14898" max="14898" width="1.42578125" style="123" customWidth="1"/>
    <col min="14899" max="14901" width="5.140625" style="123" customWidth="1"/>
    <col min="14902" max="14902" width="1.42578125" style="123" customWidth="1"/>
    <col min="14903" max="14905" width="5.140625" style="123" customWidth="1"/>
    <col min="14906" max="15104" width="11.42578125" style="123"/>
    <col min="15105" max="15105" width="16" style="123" customWidth="1"/>
    <col min="15106" max="15106" width="7" style="123" bestFit="1" customWidth="1"/>
    <col min="15107" max="15108" width="6.140625" style="123" customWidth="1"/>
    <col min="15109" max="15109" width="1.42578125" style="123" customWidth="1"/>
    <col min="15110" max="15112" width="6" style="123" bestFit="1" customWidth="1"/>
    <col min="15113" max="15113" width="1.42578125" style="123" customWidth="1"/>
    <col min="15114" max="15116" width="6" style="123" bestFit="1" customWidth="1"/>
    <col min="15117" max="15117" width="1.42578125" style="123" customWidth="1"/>
    <col min="15118" max="15120" width="6" style="123" bestFit="1" customWidth="1"/>
    <col min="15121" max="15121" width="1.42578125" style="123" customWidth="1"/>
    <col min="15122" max="15122" width="6" style="123" customWidth="1"/>
    <col min="15123" max="15123" width="6" style="123" bestFit="1" customWidth="1"/>
    <col min="15124" max="15124" width="6" style="123" customWidth="1"/>
    <col min="15125" max="15125" width="1.42578125" style="123" customWidth="1"/>
    <col min="15126" max="15127" width="6" style="123" bestFit="1" customWidth="1"/>
    <col min="15128" max="15128" width="6" style="123" customWidth="1"/>
    <col min="15129" max="15129" width="1.42578125" style="123" customWidth="1"/>
    <col min="15130" max="15132" width="5.140625" style="123" customWidth="1"/>
    <col min="15133" max="15133" width="1.42578125" style="123" customWidth="1"/>
    <col min="15134" max="15134" width="16" style="123" customWidth="1"/>
    <col min="15135" max="15135" width="6.28515625" style="123" bestFit="1" customWidth="1"/>
    <col min="15136" max="15137" width="6.140625" style="123" customWidth="1"/>
    <col min="15138" max="15138" width="1.42578125" style="123" customWidth="1"/>
    <col min="15139" max="15139" width="6.28515625" style="123" bestFit="1" customWidth="1"/>
    <col min="15140" max="15141" width="5.140625" style="123" customWidth="1"/>
    <col min="15142" max="15142" width="1.42578125" style="123" customWidth="1"/>
    <col min="15143" max="15145" width="5.140625" style="123" customWidth="1"/>
    <col min="15146" max="15146" width="1.42578125" style="123" customWidth="1"/>
    <col min="15147" max="15149" width="5.140625" style="123" customWidth="1"/>
    <col min="15150" max="15150" width="1.42578125" style="123" customWidth="1"/>
    <col min="15151" max="15153" width="5.140625" style="123" customWidth="1"/>
    <col min="15154" max="15154" width="1.42578125" style="123" customWidth="1"/>
    <col min="15155" max="15157" width="5.140625" style="123" customWidth="1"/>
    <col min="15158" max="15158" width="1.42578125" style="123" customWidth="1"/>
    <col min="15159" max="15161" width="5.140625" style="123" customWidth="1"/>
    <col min="15162" max="15360" width="11.42578125" style="123"/>
    <col min="15361" max="15361" width="16" style="123" customWidth="1"/>
    <col min="15362" max="15362" width="7" style="123" bestFit="1" customWidth="1"/>
    <col min="15363" max="15364" width="6.140625" style="123" customWidth="1"/>
    <col min="15365" max="15365" width="1.42578125" style="123" customWidth="1"/>
    <col min="15366" max="15368" width="6" style="123" bestFit="1" customWidth="1"/>
    <col min="15369" max="15369" width="1.42578125" style="123" customWidth="1"/>
    <col min="15370" max="15372" width="6" style="123" bestFit="1" customWidth="1"/>
    <col min="15373" max="15373" width="1.42578125" style="123" customWidth="1"/>
    <col min="15374" max="15376" width="6" style="123" bestFit="1" customWidth="1"/>
    <col min="15377" max="15377" width="1.42578125" style="123" customWidth="1"/>
    <col min="15378" max="15378" width="6" style="123" customWidth="1"/>
    <col min="15379" max="15379" width="6" style="123" bestFit="1" customWidth="1"/>
    <col min="15380" max="15380" width="6" style="123" customWidth="1"/>
    <col min="15381" max="15381" width="1.42578125" style="123" customWidth="1"/>
    <col min="15382" max="15383" width="6" style="123" bestFit="1" customWidth="1"/>
    <col min="15384" max="15384" width="6" style="123" customWidth="1"/>
    <col min="15385" max="15385" width="1.42578125" style="123" customWidth="1"/>
    <col min="15386" max="15388" width="5.140625" style="123" customWidth="1"/>
    <col min="15389" max="15389" width="1.42578125" style="123" customWidth="1"/>
    <col min="15390" max="15390" width="16" style="123" customWidth="1"/>
    <col min="15391" max="15391" width="6.28515625" style="123" bestFit="1" customWidth="1"/>
    <col min="15392" max="15393" width="6.140625" style="123" customWidth="1"/>
    <col min="15394" max="15394" width="1.42578125" style="123" customWidth="1"/>
    <col min="15395" max="15395" width="6.28515625" style="123" bestFit="1" customWidth="1"/>
    <col min="15396" max="15397" width="5.140625" style="123" customWidth="1"/>
    <col min="15398" max="15398" width="1.42578125" style="123" customWidth="1"/>
    <col min="15399" max="15401" width="5.140625" style="123" customWidth="1"/>
    <col min="15402" max="15402" width="1.42578125" style="123" customWidth="1"/>
    <col min="15403" max="15405" width="5.140625" style="123" customWidth="1"/>
    <col min="15406" max="15406" width="1.42578125" style="123" customWidth="1"/>
    <col min="15407" max="15409" width="5.140625" style="123" customWidth="1"/>
    <col min="15410" max="15410" width="1.42578125" style="123" customWidth="1"/>
    <col min="15411" max="15413" width="5.140625" style="123" customWidth="1"/>
    <col min="15414" max="15414" width="1.42578125" style="123" customWidth="1"/>
    <col min="15415" max="15417" width="5.140625" style="123" customWidth="1"/>
    <col min="15418" max="15616" width="11.42578125" style="123"/>
    <col min="15617" max="15617" width="16" style="123" customWidth="1"/>
    <col min="15618" max="15618" width="7" style="123" bestFit="1" customWidth="1"/>
    <col min="15619" max="15620" width="6.140625" style="123" customWidth="1"/>
    <col min="15621" max="15621" width="1.42578125" style="123" customWidth="1"/>
    <col min="15622" max="15624" width="6" style="123" bestFit="1" customWidth="1"/>
    <col min="15625" max="15625" width="1.42578125" style="123" customWidth="1"/>
    <col min="15626" max="15628" width="6" style="123" bestFit="1" customWidth="1"/>
    <col min="15629" max="15629" width="1.42578125" style="123" customWidth="1"/>
    <col min="15630" max="15632" width="6" style="123" bestFit="1" customWidth="1"/>
    <col min="15633" max="15633" width="1.42578125" style="123" customWidth="1"/>
    <col min="15634" max="15634" width="6" style="123" customWidth="1"/>
    <col min="15635" max="15635" width="6" style="123" bestFit="1" customWidth="1"/>
    <col min="15636" max="15636" width="6" style="123" customWidth="1"/>
    <col min="15637" max="15637" width="1.42578125" style="123" customWidth="1"/>
    <col min="15638" max="15639" width="6" style="123" bestFit="1" customWidth="1"/>
    <col min="15640" max="15640" width="6" style="123" customWidth="1"/>
    <col min="15641" max="15641" width="1.42578125" style="123" customWidth="1"/>
    <col min="15642" max="15644" width="5.140625" style="123" customWidth="1"/>
    <col min="15645" max="15645" width="1.42578125" style="123" customWidth="1"/>
    <col min="15646" max="15646" width="16" style="123" customWidth="1"/>
    <col min="15647" max="15647" width="6.28515625" style="123" bestFit="1" customWidth="1"/>
    <col min="15648" max="15649" width="6.140625" style="123" customWidth="1"/>
    <col min="15650" max="15650" width="1.42578125" style="123" customWidth="1"/>
    <col min="15651" max="15651" width="6.28515625" style="123" bestFit="1" customWidth="1"/>
    <col min="15652" max="15653" width="5.140625" style="123" customWidth="1"/>
    <col min="15654" max="15654" width="1.42578125" style="123" customWidth="1"/>
    <col min="15655" max="15657" width="5.140625" style="123" customWidth="1"/>
    <col min="15658" max="15658" width="1.42578125" style="123" customWidth="1"/>
    <col min="15659" max="15661" width="5.140625" style="123" customWidth="1"/>
    <col min="15662" max="15662" width="1.42578125" style="123" customWidth="1"/>
    <col min="15663" max="15665" width="5.140625" style="123" customWidth="1"/>
    <col min="15666" max="15666" width="1.42578125" style="123" customWidth="1"/>
    <col min="15667" max="15669" width="5.140625" style="123" customWidth="1"/>
    <col min="15670" max="15670" width="1.42578125" style="123" customWidth="1"/>
    <col min="15671" max="15673" width="5.140625" style="123" customWidth="1"/>
    <col min="15674" max="15872" width="11.42578125" style="123"/>
    <col min="15873" max="15873" width="16" style="123" customWidth="1"/>
    <col min="15874" max="15874" width="7" style="123" bestFit="1" customWidth="1"/>
    <col min="15875" max="15876" width="6.140625" style="123" customWidth="1"/>
    <col min="15877" max="15877" width="1.42578125" style="123" customWidth="1"/>
    <col min="15878" max="15880" width="6" style="123" bestFit="1" customWidth="1"/>
    <col min="15881" max="15881" width="1.42578125" style="123" customWidth="1"/>
    <col min="15882" max="15884" width="6" style="123" bestFit="1" customWidth="1"/>
    <col min="15885" max="15885" width="1.42578125" style="123" customWidth="1"/>
    <col min="15886" max="15888" width="6" style="123" bestFit="1" customWidth="1"/>
    <col min="15889" max="15889" width="1.42578125" style="123" customWidth="1"/>
    <col min="15890" max="15890" width="6" style="123" customWidth="1"/>
    <col min="15891" max="15891" width="6" style="123" bestFit="1" customWidth="1"/>
    <col min="15892" max="15892" width="6" style="123" customWidth="1"/>
    <col min="15893" max="15893" width="1.42578125" style="123" customWidth="1"/>
    <col min="15894" max="15895" width="6" style="123" bestFit="1" customWidth="1"/>
    <col min="15896" max="15896" width="6" style="123" customWidth="1"/>
    <col min="15897" max="15897" width="1.42578125" style="123" customWidth="1"/>
    <col min="15898" max="15900" width="5.140625" style="123" customWidth="1"/>
    <col min="15901" max="15901" width="1.42578125" style="123" customWidth="1"/>
    <col min="15902" max="15902" width="16" style="123" customWidth="1"/>
    <col min="15903" max="15903" width="6.28515625" style="123" bestFit="1" customWidth="1"/>
    <col min="15904" max="15905" width="6.140625" style="123" customWidth="1"/>
    <col min="15906" max="15906" width="1.42578125" style="123" customWidth="1"/>
    <col min="15907" max="15907" width="6.28515625" style="123" bestFit="1" customWidth="1"/>
    <col min="15908" max="15909" width="5.140625" style="123" customWidth="1"/>
    <col min="15910" max="15910" width="1.42578125" style="123" customWidth="1"/>
    <col min="15911" max="15913" width="5.140625" style="123" customWidth="1"/>
    <col min="15914" max="15914" width="1.42578125" style="123" customWidth="1"/>
    <col min="15915" max="15917" width="5.140625" style="123" customWidth="1"/>
    <col min="15918" max="15918" width="1.42578125" style="123" customWidth="1"/>
    <col min="15919" max="15921" width="5.140625" style="123" customWidth="1"/>
    <col min="15922" max="15922" width="1.42578125" style="123" customWidth="1"/>
    <col min="15923" max="15925" width="5.140625" style="123" customWidth="1"/>
    <col min="15926" max="15926" width="1.42578125" style="123" customWidth="1"/>
    <col min="15927" max="15929" width="5.140625" style="123" customWidth="1"/>
    <col min="15930" max="16128" width="11.42578125" style="123"/>
    <col min="16129" max="16129" width="16" style="123" customWidth="1"/>
    <col min="16130" max="16130" width="7" style="123" bestFit="1" customWidth="1"/>
    <col min="16131" max="16132" width="6.140625" style="123" customWidth="1"/>
    <col min="16133" max="16133" width="1.42578125" style="123" customWidth="1"/>
    <col min="16134" max="16136" width="6" style="123" bestFit="1" customWidth="1"/>
    <col min="16137" max="16137" width="1.42578125" style="123" customWidth="1"/>
    <col min="16138" max="16140" width="6" style="123" bestFit="1" customWidth="1"/>
    <col min="16141" max="16141" width="1.42578125" style="123" customWidth="1"/>
    <col min="16142" max="16144" width="6" style="123" bestFit="1" customWidth="1"/>
    <col min="16145" max="16145" width="1.42578125" style="123" customWidth="1"/>
    <col min="16146" max="16146" width="6" style="123" customWidth="1"/>
    <col min="16147" max="16147" width="6" style="123" bestFit="1" customWidth="1"/>
    <col min="16148" max="16148" width="6" style="123" customWidth="1"/>
    <col min="16149" max="16149" width="1.42578125" style="123" customWidth="1"/>
    <col min="16150" max="16151" width="6" style="123" bestFit="1" customWidth="1"/>
    <col min="16152" max="16152" width="6" style="123" customWidth="1"/>
    <col min="16153" max="16153" width="1.42578125" style="123" customWidth="1"/>
    <col min="16154" max="16156" width="5.140625" style="123" customWidth="1"/>
    <col min="16157" max="16157" width="1.42578125" style="123" customWidth="1"/>
    <col min="16158" max="16158" width="16" style="123" customWidth="1"/>
    <col min="16159" max="16159" width="6.28515625" style="123" bestFit="1" customWidth="1"/>
    <col min="16160" max="16161" width="6.140625" style="123" customWidth="1"/>
    <col min="16162" max="16162" width="1.42578125" style="123" customWidth="1"/>
    <col min="16163" max="16163" width="6.28515625" style="123" bestFit="1" customWidth="1"/>
    <col min="16164" max="16165" width="5.140625" style="123" customWidth="1"/>
    <col min="16166" max="16166" width="1.42578125" style="123" customWidth="1"/>
    <col min="16167" max="16169" width="5.140625" style="123" customWidth="1"/>
    <col min="16170" max="16170" width="1.42578125" style="123" customWidth="1"/>
    <col min="16171" max="16173" width="5.140625" style="123" customWidth="1"/>
    <col min="16174" max="16174" width="1.42578125" style="123" customWidth="1"/>
    <col min="16175" max="16177" width="5.140625" style="123" customWidth="1"/>
    <col min="16178" max="16178" width="1.42578125" style="123" customWidth="1"/>
    <col min="16179" max="16181" width="5.140625" style="123" customWidth="1"/>
    <col min="16182" max="16182" width="1.42578125" style="123" customWidth="1"/>
    <col min="16183" max="16185" width="5.140625" style="123" customWidth="1"/>
    <col min="16186" max="16384" width="11.42578125" style="123"/>
  </cols>
  <sheetData>
    <row r="1" spans="1:62" ht="15" customHeight="1" x14ac:dyDescent="0.2">
      <c r="Y1" s="29"/>
      <c r="Z1" s="372" t="s">
        <v>317</v>
      </c>
      <c r="AA1" s="372"/>
      <c r="BF1" s="29"/>
      <c r="BG1" s="372" t="s">
        <v>317</v>
      </c>
      <c r="BH1" s="372"/>
    </row>
    <row r="2" spans="1:62" ht="15" customHeight="1" x14ac:dyDescent="0.2">
      <c r="Y2" s="30"/>
      <c r="Z2" s="372"/>
      <c r="AA2" s="372"/>
      <c r="BF2" s="30"/>
      <c r="BG2" s="372"/>
      <c r="BH2" s="372"/>
    </row>
    <row r="3" spans="1:62" ht="15" customHeight="1" x14ac:dyDescent="0.25">
      <c r="A3" s="390" t="s">
        <v>289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D3" s="390" t="s">
        <v>290</v>
      </c>
      <c r="AE3" s="390"/>
      <c r="AF3" s="390"/>
      <c r="AG3" s="390"/>
      <c r="AH3" s="390"/>
      <c r="AI3" s="390"/>
      <c r="AJ3" s="390"/>
      <c r="AK3" s="390"/>
      <c r="AL3" s="390"/>
      <c r="AM3" s="390"/>
      <c r="AN3" s="390"/>
      <c r="AO3" s="390"/>
      <c r="AP3" s="390"/>
      <c r="AQ3" s="390"/>
      <c r="AR3" s="390"/>
      <c r="AS3" s="390"/>
      <c r="AT3" s="390"/>
      <c r="AU3" s="390"/>
      <c r="AV3" s="390"/>
      <c r="AW3" s="390"/>
      <c r="AX3" s="390"/>
      <c r="AY3" s="390"/>
      <c r="AZ3" s="390"/>
      <c r="BA3" s="390"/>
      <c r="BB3" s="390"/>
      <c r="BC3" s="390"/>
      <c r="BD3" s="390"/>
      <c r="BE3" s="390"/>
    </row>
    <row r="4" spans="1:62" ht="15" customHeight="1" x14ac:dyDescent="0.25">
      <c r="A4" s="384" t="s">
        <v>152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D4" s="384" t="s">
        <v>153</v>
      </c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</row>
    <row r="5" spans="1:62" s="101" customFormat="1" ht="15" customHeight="1" x14ac:dyDescent="0.2">
      <c r="A5" s="384" t="s">
        <v>236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D5" s="384" t="s">
        <v>236</v>
      </c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G5" s="95"/>
      <c r="BH5" s="95"/>
      <c r="BI5" s="95"/>
      <c r="BJ5" s="95"/>
    </row>
    <row r="6" spans="1:62" s="101" customFormat="1" ht="15" customHeight="1" x14ac:dyDescent="0.2">
      <c r="A6" s="384" t="s">
        <v>246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D6" s="384" t="s">
        <v>246</v>
      </c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G6" s="95"/>
      <c r="BH6" s="95"/>
      <c r="BI6" s="95"/>
      <c r="BJ6" s="95"/>
    </row>
    <row r="7" spans="1:62" s="101" customFormat="1" ht="15" customHeight="1" x14ac:dyDescent="0.2">
      <c r="A7" s="384" t="s">
        <v>230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D7" s="384" t="s">
        <v>230</v>
      </c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  <c r="BG7" s="95"/>
      <c r="BH7" s="95"/>
      <c r="BI7" s="95"/>
      <c r="BJ7" s="95"/>
    </row>
    <row r="8" spans="1:62" s="101" customFormat="1" ht="15" customHeight="1" x14ac:dyDescent="0.2">
      <c r="A8" s="384" t="s">
        <v>481</v>
      </c>
      <c r="B8" s="384"/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  <c r="W8" s="384"/>
      <c r="X8" s="384"/>
      <c r="Y8" s="384"/>
      <c r="Z8" s="384"/>
      <c r="AA8" s="384"/>
      <c r="AB8" s="384"/>
      <c r="AD8" s="384" t="s">
        <v>481</v>
      </c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  <c r="BG8" s="95"/>
      <c r="BH8" s="95"/>
      <c r="BI8" s="95"/>
      <c r="BJ8" s="95"/>
    </row>
    <row r="9" spans="1:62" ht="15" customHeight="1" thickBot="1" x14ac:dyDescent="0.3">
      <c r="A9" s="121"/>
      <c r="B9" s="143"/>
      <c r="C9" s="121"/>
      <c r="D9" s="121"/>
      <c r="E9" s="121"/>
      <c r="F9" s="122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D9" s="121"/>
      <c r="AE9" s="143"/>
      <c r="AF9" s="121"/>
      <c r="AG9" s="121"/>
      <c r="AH9" s="121"/>
      <c r="AI9" s="122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</row>
    <row r="10" spans="1:62" s="101" customFormat="1" ht="15" customHeight="1" x14ac:dyDescent="0.2">
      <c r="A10" s="391" t="s">
        <v>242</v>
      </c>
      <c r="B10" s="385" t="s">
        <v>19</v>
      </c>
      <c r="C10" s="385"/>
      <c r="D10" s="385"/>
      <c r="E10" s="108"/>
      <c r="F10" s="385" t="s">
        <v>116</v>
      </c>
      <c r="G10" s="385"/>
      <c r="H10" s="385"/>
      <c r="I10" s="108"/>
      <c r="J10" s="385" t="s">
        <v>117</v>
      </c>
      <c r="K10" s="385"/>
      <c r="L10" s="385"/>
      <c r="M10" s="108"/>
      <c r="N10" s="385" t="s">
        <v>118</v>
      </c>
      <c r="O10" s="385"/>
      <c r="P10" s="385"/>
      <c r="Q10" s="108"/>
      <c r="R10" s="385" t="s">
        <v>119</v>
      </c>
      <c r="S10" s="385"/>
      <c r="T10" s="385"/>
      <c r="U10" s="108"/>
      <c r="V10" s="385" t="s">
        <v>120</v>
      </c>
      <c r="W10" s="385"/>
      <c r="X10" s="385"/>
      <c r="Y10" s="108"/>
      <c r="Z10" s="385" t="s">
        <v>121</v>
      </c>
      <c r="AA10" s="385"/>
      <c r="AB10" s="385"/>
      <c r="AD10" s="391" t="s">
        <v>242</v>
      </c>
      <c r="AE10" s="385" t="s">
        <v>19</v>
      </c>
      <c r="AF10" s="385"/>
      <c r="AG10" s="385"/>
      <c r="AH10" s="108"/>
      <c r="AI10" s="385" t="s">
        <v>116</v>
      </c>
      <c r="AJ10" s="385"/>
      <c r="AK10" s="385"/>
      <c r="AL10" s="108"/>
      <c r="AM10" s="385" t="s">
        <v>117</v>
      </c>
      <c r="AN10" s="385"/>
      <c r="AO10" s="385"/>
      <c r="AP10" s="108"/>
      <c r="AQ10" s="385" t="s">
        <v>118</v>
      </c>
      <c r="AR10" s="385"/>
      <c r="AS10" s="385"/>
      <c r="AT10" s="108"/>
      <c r="AU10" s="385" t="s">
        <v>119</v>
      </c>
      <c r="AV10" s="385"/>
      <c r="AW10" s="385"/>
      <c r="AX10" s="108"/>
      <c r="AY10" s="385" t="s">
        <v>120</v>
      </c>
      <c r="AZ10" s="385"/>
      <c r="BA10" s="385"/>
      <c r="BB10" s="108"/>
      <c r="BC10" s="385" t="s">
        <v>121</v>
      </c>
      <c r="BD10" s="385"/>
      <c r="BE10" s="385"/>
      <c r="BG10" s="95"/>
      <c r="BH10" s="95"/>
      <c r="BI10" s="95"/>
      <c r="BJ10" s="95"/>
    </row>
    <row r="11" spans="1:62" s="101" customFormat="1" ht="15" customHeight="1" thickBot="1" x14ac:dyDescent="0.25">
      <c r="A11" s="392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92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  <c r="BG11" s="95"/>
      <c r="BH11" s="95"/>
      <c r="BI11" s="95"/>
      <c r="BJ11" s="95"/>
    </row>
    <row r="12" spans="1:62" ht="15" customHeight="1" x14ac:dyDescent="0.25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26"/>
      <c r="AE12" s="112"/>
      <c r="AF12" s="112"/>
      <c r="AG12" s="112"/>
      <c r="AH12" s="113"/>
      <c r="AI12" s="112"/>
      <c r="AJ12" s="112"/>
      <c r="AK12" s="112"/>
      <c r="AL12" s="113"/>
      <c r="AM12" s="112"/>
      <c r="AN12" s="112"/>
      <c r="AO12" s="112"/>
      <c r="AP12" s="113"/>
      <c r="AQ12" s="112"/>
      <c r="AR12" s="112"/>
      <c r="AS12" s="112"/>
      <c r="AT12" s="113"/>
      <c r="AU12" s="112"/>
      <c r="AV12" s="112"/>
      <c r="AW12" s="112"/>
      <c r="AX12" s="113"/>
      <c r="AY12" s="112"/>
      <c r="AZ12" s="112"/>
      <c r="BA12" s="112"/>
      <c r="BB12" s="113"/>
      <c r="BC12" s="112"/>
      <c r="BD12" s="112"/>
      <c r="BE12" s="112"/>
    </row>
    <row r="13" spans="1:62" s="148" customFormat="1" ht="15" customHeight="1" x14ac:dyDescent="0.25">
      <c r="A13" s="150" t="s">
        <v>244</v>
      </c>
      <c r="B13" s="152">
        <f>+F13+J13+N13+R13+V13+Z13</f>
        <v>22721</v>
      </c>
      <c r="C13" s="152">
        <f>+G13+K13+O13+S13+W13+AA13</f>
        <v>9873</v>
      </c>
      <c r="D13" s="152">
        <f>+H13+L13+P13+T13+X13+AB13</f>
        <v>12848</v>
      </c>
      <c r="E13" s="152"/>
      <c r="F13" s="152">
        <f>SUM(F15:F36)</f>
        <v>2534</v>
      </c>
      <c r="G13" s="152">
        <f>SUM(G15:G36)</f>
        <v>1143</v>
      </c>
      <c r="H13" s="152">
        <f>SUM(H15:H36)</f>
        <v>1391</v>
      </c>
      <c r="I13" s="152"/>
      <c r="J13" s="152">
        <f>SUM(J15:J36)</f>
        <v>3436</v>
      </c>
      <c r="K13" s="152">
        <f>SUM(K15:K36)</f>
        <v>1601</v>
      </c>
      <c r="L13" s="152">
        <f>SUM(L15:L36)</f>
        <v>1835</v>
      </c>
      <c r="M13" s="152"/>
      <c r="N13" s="152">
        <f>SUM(N15:N36)</f>
        <v>4457</v>
      </c>
      <c r="O13" s="152">
        <f>SUM(O15:O36)</f>
        <v>1939</v>
      </c>
      <c r="P13" s="152">
        <f>SUM(P15:P36)</f>
        <v>2518</v>
      </c>
      <c r="Q13" s="152"/>
      <c r="R13" s="152">
        <f>SUM(R15:R36)</f>
        <v>6129</v>
      </c>
      <c r="S13" s="152">
        <f>SUM(S15:S36)</f>
        <v>2626</v>
      </c>
      <c r="T13" s="152">
        <f>SUM(T15:T36)</f>
        <v>3503</v>
      </c>
      <c r="U13" s="152"/>
      <c r="V13" s="152">
        <f>SUM(V15:V36)</f>
        <v>6165</v>
      </c>
      <c r="W13" s="152">
        <f>SUM(W15:W36)</f>
        <v>2564</v>
      </c>
      <c r="X13" s="152">
        <f>SUM(X15:X36)</f>
        <v>3601</v>
      </c>
      <c r="Y13" s="152"/>
      <c r="Z13" s="152">
        <f>SUM(Z15:Z36)</f>
        <v>0</v>
      </c>
      <c r="AA13" s="152">
        <f>SUM(AA15:AA36)</f>
        <v>0</v>
      </c>
      <c r="AB13" s="152">
        <f>SUM(AB15:AB36)</f>
        <v>0</v>
      </c>
      <c r="AD13" s="150" t="s">
        <v>244</v>
      </c>
      <c r="AE13" s="210">
        <f>+B13/(B13+B54)*100</f>
        <v>70.126543209876544</v>
      </c>
      <c r="AF13" s="210">
        <f t="shared" ref="AF13:AG13" si="0">+C13/(C13+C54)*100</f>
        <v>63.569634923700988</v>
      </c>
      <c r="AG13" s="210">
        <f t="shared" si="0"/>
        <v>76.163376607979131</v>
      </c>
      <c r="AH13" s="163"/>
      <c r="AI13" s="210">
        <f>+F13/(F13+F54)*100</f>
        <v>53.426101623445078</v>
      </c>
      <c r="AJ13" s="210">
        <f t="shared" ref="AJ13" si="1">+G13/(G13+G54)*100</f>
        <v>46.558044806517316</v>
      </c>
      <c r="AK13" s="210">
        <f t="shared" ref="AK13" si="2">+H13/(H13+H54)*100</f>
        <v>60.79545454545454</v>
      </c>
      <c r="AL13" s="163"/>
      <c r="AM13" s="210">
        <f>+J13/(J13+J54)*100</f>
        <v>60.386643233743406</v>
      </c>
      <c r="AN13" s="210">
        <f t="shared" ref="AN13" si="3">+K13/(K13+K54)*100</f>
        <v>54.885155982173458</v>
      </c>
      <c r="AO13" s="210">
        <f t="shared" ref="AO13" si="4">+L13/(L13+L54)*100</f>
        <v>66.173818968626037</v>
      </c>
      <c r="AP13" s="163"/>
      <c r="AQ13" s="210">
        <f>+N13/(N13+N54)*100</f>
        <v>70.25535939470366</v>
      </c>
      <c r="AR13" s="210">
        <f t="shared" ref="AR13" si="5">+O13/(O13+O54)*100</f>
        <v>63.761920420914173</v>
      </c>
      <c r="AS13" s="210">
        <f t="shared" ref="AS13" si="6">+P13/(P13+P54)*100</f>
        <v>76.233726914925825</v>
      </c>
      <c r="AT13" s="163"/>
      <c r="AU13" s="210">
        <f>+R13/(R13+R54)*100</f>
        <v>71.176402276158399</v>
      </c>
      <c r="AV13" s="210">
        <f t="shared" ref="AV13" si="7">+S13/(S13+S54)*100</f>
        <v>65.48628428927681</v>
      </c>
      <c r="AW13" s="210">
        <f t="shared" ref="AW13" si="8">+T13/(T13+T54)*100</f>
        <v>76.135622690719401</v>
      </c>
      <c r="AX13" s="163"/>
      <c r="AY13" s="210">
        <f>+V13/(V13+V54)*100</f>
        <v>87.920707358813459</v>
      </c>
      <c r="AZ13" s="210">
        <f t="shared" ref="AZ13" si="9">+W13/(W13+W54)*100</f>
        <v>82.496782496782501</v>
      </c>
      <c r="BA13" s="210">
        <f t="shared" ref="BA13" si="10">+X13/(X13+X54)*100</f>
        <v>92.238729508196727</v>
      </c>
      <c r="BB13" s="163"/>
      <c r="BC13" s="227">
        <v>0</v>
      </c>
      <c r="BD13" s="227">
        <v>0</v>
      </c>
      <c r="BE13" s="227">
        <v>0</v>
      </c>
      <c r="BF13" s="150"/>
      <c r="BG13" s="150"/>
      <c r="BH13" s="150"/>
      <c r="BI13" s="150"/>
    </row>
    <row r="14" spans="1:62" ht="15" customHeight="1" x14ac:dyDescent="0.25">
      <c r="A14" s="107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D14" s="107"/>
      <c r="AE14" s="210"/>
      <c r="AF14" s="210"/>
      <c r="AG14" s="210"/>
      <c r="AH14" s="144"/>
      <c r="AI14" s="210"/>
      <c r="AJ14" s="210"/>
      <c r="AK14" s="210"/>
      <c r="AL14" s="144"/>
      <c r="AM14" s="210"/>
      <c r="AN14" s="210"/>
      <c r="AO14" s="210"/>
      <c r="AP14" s="144"/>
      <c r="AQ14" s="210"/>
      <c r="AR14" s="210"/>
      <c r="AS14" s="210"/>
      <c r="AT14" s="144"/>
      <c r="AU14" s="210"/>
      <c r="AV14" s="210"/>
      <c r="AW14" s="210"/>
      <c r="AX14" s="144"/>
      <c r="AY14" s="210"/>
      <c r="AZ14" s="210"/>
      <c r="BA14" s="210"/>
      <c r="BB14" s="144"/>
      <c r="BC14" s="225"/>
      <c r="BD14" s="225"/>
      <c r="BE14" s="225"/>
    </row>
    <row r="15" spans="1:62" ht="15" customHeight="1" x14ac:dyDescent="0.2">
      <c r="A15" s="107" t="s">
        <v>79</v>
      </c>
      <c r="B15" s="261">
        <v>312</v>
      </c>
      <c r="C15" s="261">
        <v>116</v>
      </c>
      <c r="D15" s="261">
        <v>196</v>
      </c>
      <c r="E15" s="261"/>
      <c r="F15" s="261">
        <v>25</v>
      </c>
      <c r="G15" s="261">
        <v>7</v>
      </c>
      <c r="H15" s="261">
        <v>18</v>
      </c>
      <c r="I15" s="261"/>
      <c r="J15" s="261">
        <v>57</v>
      </c>
      <c r="K15" s="261">
        <v>23</v>
      </c>
      <c r="L15" s="261">
        <v>34</v>
      </c>
      <c r="M15" s="261"/>
      <c r="N15" s="261">
        <v>73</v>
      </c>
      <c r="O15" s="261">
        <v>28</v>
      </c>
      <c r="P15" s="261">
        <v>45</v>
      </c>
      <c r="Q15" s="261"/>
      <c r="R15" s="261">
        <v>69</v>
      </c>
      <c r="S15" s="261">
        <v>20</v>
      </c>
      <c r="T15" s="261">
        <v>49</v>
      </c>
      <c r="U15" s="261"/>
      <c r="V15" s="261">
        <v>88</v>
      </c>
      <c r="W15" s="261">
        <v>38</v>
      </c>
      <c r="X15" s="261">
        <v>50</v>
      </c>
      <c r="Y15" s="118"/>
      <c r="Z15" s="118">
        <v>0</v>
      </c>
      <c r="AA15" s="118">
        <v>0</v>
      </c>
      <c r="AB15" s="118">
        <v>0</v>
      </c>
      <c r="AD15" s="107" t="s">
        <v>79</v>
      </c>
      <c r="AE15" s="125">
        <f t="shared" ref="AE15:AE36" si="11">+B15/(B15+B56)*100</f>
        <v>63.673469387755098</v>
      </c>
      <c r="AF15" s="125">
        <f t="shared" ref="AF15:AF36" si="12">+C15/(C15+C56)*100</f>
        <v>55.502392344497608</v>
      </c>
      <c r="AG15" s="125">
        <f t="shared" ref="AG15:AG36" si="13">+D15/(D15+D56)*100</f>
        <v>69.7508896797153</v>
      </c>
      <c r="AH15" s="144"/>
      <c r="AI15" s="125">
        <f t="shared" ref="AI15:AI36" si="14">+F15/(F15+F56)*100</f>
        <v>24.752475247524753</v>
      </c>
      <c r="AJ15" s="125">
        <f t="shared" ref="AJ15:AJ36" si="15">+G15/(G15+G56)*100</f>
        <v>14.893617021276595</v>
      </c>
      <c r="AK15" s="125">
        <f t="shared" ref="AK15:AK36" si="16">+H15/(H15+H56)*100</f>
        <v>33.333333333333329</v>
      </c>
      <c r="AL15" s="133"/>
      <c r="AM15" s="125">
        <f t="shared" ref="AM15:AM36" si="17">+J15/(J15+J56)*100</f>
        <v>54.807692307692314</v>
      </c>
      <c r="AN15" s="125">
        <f t="shared" ref="AN15:AN36" si="18">+K15/(K15+K56)*100</f>
        <v>52.272727272727273</v>
      </c>
      <c r="AO15" s="125">
        <f t="shared" ref="AO15:AO36" si="19">+L15/(L15+L56)*100</f>
        <v>56.666666666666664</v>
      </c>
      <c r="AP15" s="133"/>
      <c r="AQ15" s="125">
        <f t="shared" ref="AQ15:AQ36" si="20">+N15/(N15+N56)*100</f>
        <v>78.494623655913969</v>
      </c>
      <c r="AR15" s="125">
        <f t="shared" ref="AR15:AR36" si="21">+O15/(O15+O56)*100</f>
        <v>68.292682926829272</v>
      </c>
      <c r="AS15" s="125">
        <f t="shared" ref="AS15:AS36" si="22">+P15/(P15+P56)*100</f>
        <v>86.538461538461547</v>
      </c>
      <c r="AT15" s="133"/>
      <c r="AU15" s="125">
        <f t="shared" ref="AU15:AU36" si="23">+R15/(R15+R56)*100</f>
        <v>66.990291262135926</v>
      </c>
      <c r="AV15" s="125">
        <f t="shared" ref="AV15:AV36" si="24">+S15/(S15+S56)*100</f>
        <v>52.631578947368418</v>
      </c>
      <c r="AW15" s="125">
        <f t="shared" ref="AW15:AW36" si="25">+T15/(T15+T56)*100</f>
        <v>75.384615384615387</v>
      </c>
      <c r="AX15" s="133"/>
      <c r="AY15" s="125">
        <f t="shared" ref="AY15:AY36" si="26">+V15/(V15+V56)*100</f>
        <v>98.876404494382015</v>
      </c>
      <c r="AZ15" s="125">
        <f t="shared" ref="AZ15:AZ36" si="27">+W15/(W15+W56)*100</f>
        <v>97.435897435897431</v>
      </c>
      <c r="BA15" s="125">
        <f t="shared" ref="BA15:BA36" si="28">+X15/(X15+X56)*100</f>
        <v>100</v>
      </c>
      <c r="BB15" s="144"/>
      <c r="BC15" s="225">
        <v>0</v>
      </c>
      <c r="BD15" s="225">
        <v>0</v>
      </c>
      <c r="BE15" s="225">
        <v>0</v>
      </c>
    </row>
    <row r="16" spans="1:62" ht="15" customHeight="1" x14ac:dyDescent="0.2">
      <c r="A16" s="107" t="s">
        <v>80</v>
      </c>
      <c r="B16" s="261">
        <v>780</v>
      </c>
      <c r="C16" s="261">
        <v>369</v>
      </c>
      <c r="D16" s="261">
        <v>411</v>
      </c>
      <c r="E16" s="261"/>
      <c r="F16" s="261">
        <v>140</v>
      </c>
      <c r="G16" s="261">
        <v>54</v>
      </c>
      <c r="H16" s="261">
        <v>86</v>
      </c>
      <c r="I16" s="261"/>
      <c r="J16" s="261">
        <v>98</v>
      </c>
      <c r="K16" s="261">
        <v>52</v>
      </c>
      <c r="L16" s="261">
        <v>46</v>
      </c>
      <c r="M16" s="261"/>
      <c r="N16" s="261">
        <v>122</v>
      </c>
      <c r="O16" s="261">
        <v>51</v>
      </c>
      <c r="P16" s="261">
        <v>71</v>
      </c>
      <c r="Q16" s="261"/>
      <c r="R16" s="261">
        <v>255</v>
      </c>
      <c r="S16" s="261">
        <v>125</v>
      </c>
      <c r="T16" s="261">
        <v>130</v>
      </c>
      <c r="U16" s="261"/>
      <c r="V16" s="261">
        <v>165</v>
      </c>
      <c r="W16" s="261">
        <v>87</v>
      </c>
      <c r="X16" s="261">
        <v>78</v>
      </c>
      <c r="Y16" s="118"/>
      <c r="Z16" s="118">
        <v>0</v>
      </c>
      <c r="AA16" s="118">
        <v>0</v>
      </c>
      <c r="AB16" s="118">
        <v>0</v>
      </c>
      <c r="AC16" s="165"/>
      <c r="AD16" s="107" t="s">
        <v>80</v>
      </c>
      <c r="AE16" s="125">
        <f t="shared" si="11"/>
        <v>71.103008204193259</v>
      </c>
      <c r="AF16" s="125">
        <f t="shared" si="12"/>
        <v>64.736842105263165</v>
      </c>
      <c r="AG16" s="125">
        <f t="shared" si="13"/>
        <v>77.988614800759009</v>
      </c>
      <c r="AH16" s="144"/>
      <c r="AI16" s="125">
        <f t="shared" si="14"/>
        <v>68.292682926829272</v>
      </c>
      <c r="AJ16" s="125">
        <f t="shared" si="15"/>
        <v>54</v>
      </c>
      <c r="AK16" s="125">
        <f t="shared" si="16"/>
        <v>81.904761904761898</v>
      </c>
      <c r="AL16" s="133"/>
      <c r="AM16" s="125">
        <f t="shared" si="17"/>
        <v>53.846153846153847</v>
      </c>
      <c r="AN16" s="125">
        <f t="shared" si="18"/>
        <v>52</v>
      </c>
      <c r="AO16" s="125">
        <f t="shared" si="19"/>
        <v>56.09756097560976</v>
      </c>
      <c r="AP16" s="133"/>
      <c r="AQ16" s="125">
        <f t="shared" si="20"/>
        <v>51.046025104602514</v>
      </c>
      <c r="AR16" s="125">
        <f t="shared" si="21"/>
        <v>41.12903225806452</v>
      </c>
      <c r="AS16" s="125">
        <f t="shared" si="22"/>
        <v>61.739130434782609</v>
      </c>
      <c r="AT16" s="133"/>
      <c r="AU16" s="125">
        <f t="shared" si="23"/>
        <v>92.057761732851986</v>
      </c>
      <c r="AV16" s="125">
        <f t="shared" si="24"/>
        <v>88.028169014084511</v>
      </c>
      <c r="AW16" s="125">
        <f t="shared" si="25"/>
        <v>96.296296296296291</v>
      </c>
      <c r="AX16" s="133"/>
      <c r="AY16" s="125">
        <f t="shared" si="26"/>
        <v>85.051546391752581</v>
      </c>
      <c r="AZ16" s="125">
        <f t="shared" si="27"/>
        <v>83.65384615384616</v>
      </c>
      <c r="BA16" s="125">
        <f t="shared" si="28"/>
        <v>86.666666666666671</v>
      </c>
      <c r="BB16" s="144"/>
      <c r="BC16" s="225">
        <v>0</v>
      </c>
      <c r="BD16" s="225">
        <v>0</v>
      </c>
      <c r="BE16" s="225">
        <v>0</v>
      </c>
    </row>
    <row r="17" spans="1:57" ht="15" customHeight="1" x14ac:dyDescent="0.2">
      <c r="A17" s="107" t="s">
        <v>82</v>
      </c>
      <c r="B17" s="261">
        <v>830</v>
      </c>
      <c r="C17" s="261">
        <v>304</v>
      </c>
      <c r="D17" s="261">
        <v>526</v>
      </c>
      <c r="E17" s="261"/>
      <c r="F17" s="261">
        <v>85</v>
      </c>
      <c r="G17" s="261">
        <v>34</v>
      </c>
      <c r="H17" s="261">
        <v>51</v>
      </c>
      <c r="I17" s="261"/>
      <c r="J17" s="261">
        <v>179</v>
      </c>
      <c r="K17" s="261">
        <v>74</v>
      </c>
      <c r="L17" s="261">
        <v>105</v>
      </c>
      <c r="M17" s="261"/>
      <c r="N17" s="261">
        <v>197</v>
      </c>
      <c r="O17" s="261">
        <v>69</v>
      </c>
      <c r="P17" s="261">
        <v>128</v>
      </c>
      <c r="Q17" s="261"/>
      <c r="R17" s="261">
        <v>239</v>
      </c>
      <c r="S17" s="261">
        <v>92</v>
      </c>
      <c r="T17" s="261">
        <v>147</v>
      </c>
      <c r="U17" s="261"/>
      <c r="V17" s="261">
        <v>130</v>
      </c>
      <c r="W17" s="261">
        <v>35</v>
      </c>
      <c r="X17" s="261">
        <v>95</v>
      </c>
      <c r="Y17" s="118"/>
      <c r="Z17" s="118">
        <v>0</v>
      </c>
      <c r="AA17" s="118">
        <v>0</v>
      </c>
      <c r="AB17" s="118">
        <v>0</v>
      </c>
      <c r="AD17" s="107" t="s">
        <v>82</v>
      </c>
      <c r="AE17" s="125">
        <f t="shared" si="11"/>
        <v>74.439461883408072</v>
      </c>
      <c r="AF17" s="125">
        <f t="shared" si="12"/>
        <v>63.731656184486376</v>
      </c>
      <c r="AG17" s="125">
        <f t="shared" si="13"/>
        <v>82.445141065830711</v>
      </c>
      <c r="AH17" s="144"/>
      <c r="AI17" s="125">
        <f t="shared" si="14"/>
        <v>43.589743589743591</v>
      </c>
      <c r="AJ17" s="125">
        <f t="shared" si="15"/>
        <v>38.202247191011232</v>
      </c>
      <c r="AK17" s="125">
        <f t="shared" si="16"/>
        <v>48.113207547169814</v>
      </c>
      <c r="AL17" s="133"/>
      <c r="AM17" s="125">
        <f t="shared" si="17"/>
        <v>87.317073170731703</v>
      </c>
      <c r="AN17" s="125">
        <f t="shared" si="18"/>
        <v>79.569892473118273</v>
      </c>
      <c r="AO17" s="125">
        <f t="shared" si="19"/>
        <v>93.75</v>
      </c>
      <c r="AP17" s="133"/>
      <c r="AQ17" s="125">
        <f t="shared" si="20"/>
        <v>77.559055118110237</v>
      </c>
      <c r="AR17" s="125">
        <f t="shared" si="21"/>
        <v>64.485981308411212</v>
      </c>
      <c r="AS17" s="125">
        <f t="shared" si="22"/>
        <v>87.074829931972786</v>
      </c>
      <c r="AT17" s="133"/>
      <c r="AU17" s="125">
        <f t="shared" si="23"/>
        <v>89.849624060150376</v>
      </c>
      <c r="AV17" s="125">
        <f t="shared" si="24"/>
        <v>85.18518518518519</v>
      </c>
      <c r="AW17" s="125">
        <f t="shared" si="25"/>
        <v>93.037974683544306</v>
      </c>
      <c r="AX17" s="133"/>
      <c r="AY17" s="125">
        <f t="shared" si="26"/>
        <v>66.666666666666657</v>
      </c>
      <c r="AZ17" s="125">
        <f t="shared" si="27"/>
        <v>43.75</v>
      </c>
      <c r="BA17" s="125">
        <f t="shared" si="28"/>
        <v>82.608695652173907</v>
      </c>
      <c r="BB17" s="144"/>
      <c r="BC17" s="225">
        <v>0</v>
      </c>
      <c r="BD17" s="225">
        <v>0</v>
      </c>
      <c r="BE17" s="225">
        <v>0</v>
      </c>
    </row>
    <row r="18" spans="1:57" ht="15" customHeight="1" x14ac:dyDescent="0.2">
      <c r="A18" s="107" t="s">
        <v>83</v>
      </c>
      <c r="B18" s="261">
        <v>372</v>
      </c>
      <c r="C18" s="261">
        <v>152</v>
      </c>
      <c r="D18" s="261">
        <v>220</v>
      </c>
      <c r="E18" s="261"/>
      <c r="F18" s="261">
        <v>34</v>
      </c>
      <c r="G18" s="261">
        <v>8</v>
      </c>
      <c r="H18" s="261">
        <v>26</v>
      </c>
      <c r="I18" s="261"/>
      <c r="J18" s="261">
        <v>61</v>
      </c>
      <c r="K18" s="261">
        <v>24</v>
      </c>
      <c r="L18" s="261">
        <v>37</v>
      </c>
      <c r="M18" s="261"/>
      <c r="N18" s="261">
        <v>84</v>
      </c>
      <c r="O18" s="261">
        <v>30</v>
      </c>
      <c r="P18" s="261">
        <v>54</v>
      </c>
      <c r="Q18" s="261"/>
      <c r="R18" s="261">
        <v>77</v>
      </c>
      <c r="S18" s="261">
        <v>28</v>
      </c>
      <c r="T18" s="261">
        <v>49</v>
      </c>
      <c r="U18" s="261"/>
      <c r="V18" s="261">
        <v>116</v>
      </c>
      <c r="W18" s="261">
        <v>62</v>
      </c>
      <c r="X18" s="261">
        <v>54</v>
      </c>
      <c r="Y18" s="118"/>
      <c r="Z18" s="118">
        <v>0</v>
      </c>
      <c r="AA18" s="118">
        <v>0</v>
      </c>
      <c r="AB18" s="118">
        <v>0</v>
      </c>
      <c r="AD18" s="107" t="s">
        <v>83</v>
      </c>
      <c r="AE18" s="125">
        <f t="shared" si="11"/>
        <v>66.547406082289811</v>
      </c>
      <c r="AF18" s="125">
        <f t="shared" si="12"/>
        <v>55.072463768115945</v>
      </c>
      <c r="AG18" s="125">
        <f t="shared" si="13"/>
        <v>77.738515901060069</v>
      </c>
      <c r="AH18" s="144"/>
      <c r="AI18" s="125">
        <f t="shared" si="14"/>
        <v>44.155844155844157</v>
      </c>
      <c r="AJ18" s="125">
        <f t="shared" si="15"/>
        <v>21.621621621621621</v>
      </c>
      <c r="AK18" s="125">
        <f t="shared" si="16"/>
        <v>65</v>
      </c>
      <c r="AL18" s="133"/>
      <c r="AM18" s="125">
        <f t="shared" si="17"/>
        <v>60.396039603960396</v>
      </c>
      <c r="AN18" s="125">
        <f t="shared" si="18"/>
        <v>51.063829787234042</v>
      </c>
      <c r="AO18" s="125">
        <f t="shared" si="19"/>
        <v>68.518518518518519</v>
      </c>
      <c r="AP18" s="133"/>
      <c r="AQ18" s="125">
        <f t="shared" si="20"/>
        <v>75.675675675675677</v>
      </c>
      <c r="AR18" s="125">
        <f t="shared" si="21"/>
        <v>57.692307692307686</v>
      </c>
      <c r="AS18" s="125">
        <f t="shared" si="22"/>
        <v>91.525423728813564</v>
      </c>
      <c r="AT18" s="133"/>
      <c r="AU18" s="125">
        <f t="shared" si="23"/>
        <v>57.462686567164177</v>
      </c>
      <c r="AV18" s="125">
        <f t="shared" si="24"/>
        <v>43.07692307692308</v>
      </c>
      <c r="AW18" s="125">
        <f t="shared" si="25"/>
        <v>71.014492753623188</v>
      </c>
      <c r="AX18" s="133"/>
      <c r="AY18" s="125">
        <f t="shared" si="26"/>
        <v>85.294117647058826</v>
      </c>
      <c r="AZ18" s="125">
        <f t="shared" si="27"/>
        <v>82.666666666666671</v>
      </c>
      <c r="BA18" s="125">
        <f t="shared" si="28"/>
        <v>88.52459016393442</v>
      </c>
      <c r="BB18" s="144"/>
      <c r="BC18" s="225">
        <v>0</v>
      </c>
      <c r="BD18" s="225">
        <v>0</v>
      </c>
      <c r="BE18" s="225">
        <v>0</v>
      </c>
    </row>
    <row r="19" spans="1:57" ht="15" customHeight="1" x14ac:dyDescent="0.2">
      <c r="A19" s="107" t="s">
        <v>84</v>
      </c>
      <c r="B19" s="261">
        <v>1935</v>
      </c>
      <c r="C19" s="261">
        <v>831</v>
      </c>
      <c r="D19" s="261">
        <v>1104</v>
      </c>
      <c r="E19" s="261"/>
      <c r="F19" s="261">
        <v>155</v>
      </c>
      <c r="G19" s="261">
        <v>65</v>
      </c>
      <c r="H19" s="261">
        <v>90</v>
      </c>
      <c r="I19" s="261"/>
      <c r="J19" s="261">
        <v>273</v>
      </c>
      <c r="K19" s="261">
        <v>125</v>
      </c>
      <c r="L19" s="261">
        <v>148</v>
      </c>
      <c r="M19" s="261"/>
      <c r="N19" s="261">
        <v>379</v>
      </c>
      <c r="O19" s="261">
        <v>143</v>
      </c>
      <c r="P19" s="261">
        <v>236</v>
      </c>
      <c r="Q19" s="261"/>
      <c r="R19" s="261">
        <v>528</v>
      </c>
      <c r="S19" s="261">
        <v>234</v>
      </c>
      <c r="T19" s="261">
        <v>294</v>
      </c>
      <c r="U19" s="261"/>
      <c r="V19" s="261">
        <v>600</v>
      </c>
      <c r="W19" s="261">
        <v>264</v>
      </c>
      <c r="X19" s="261">
        <v>336</v>
      </c>
      <c r="Y19" s="118"/>
      <c r="Z19" s="118">
        <v>0</v>
      </c>
      <c r="AA19" s="118">
        <v>0</v>
      </c>
      <c r="AB19" s="118">
        <v>0</v>
      </c>
      <c r="AD19" s="107" t="s">
        <v>84</v>
      </c>
      <c r="AE19" s="125">
        <f t="shared" si="11"/>
        <v>68.229901269393508</v>
      </c>
      <c r="AF19" s="125">
        <f t="shared" si="12"/>
        <v>56.224627875507437</v>
      </c>
      <c r="AG19" s="125">
        <f t="shared" si="13"/>
        <v>81.296023564064797</v>
      </c>
      <c r="AH19" s="144"/>
      <c r="AI19" s="125">
        <f t="shared" si="14"/>
        <v>42.817679558011051</v>
      </c>
      <c r="AJ19" s="125">
        <f t="shared" si="15"/>
        <v>30.092592592592592</v>
      </c>
      <c r="AK19" s="125">
        <f t="shared" si="16"/>
        <v>61.643835616438359</v>
      </c>
      <c r="AL19" s="133"/>
      <c r="AM19" s="125">
        <f t="shared" si="17"/>
        <v>54.166666666666664</v>
      </c>
      <c r="AN19" s="125">
        <f t="shared" si="18"/>
        <v>43.402777777777779</v>
      </c>
      <c r="AO19" s="125">
        <f t="shared" si="19"/>
        <v>68.518518518518519</v>
      </c>
      <c r="AP19" s="133"/>
      <c r="AQ19" s="125">
        <f t="shared" si="20"/>
        <v>73.166023166023166</v>
      </c>
      <c r="AR19" s="125">
        <f t="shared" si="21"/>
        <v>56.078431372549019</v>
      </c>
      <c r="AS19" s="125">
        <f t="shared" si="22"/>
        <v>89.733840304182507</v>
      </c>
      <c r="AT19" s="133"/>
      <c r="AU19" s="125">
        <f t="shared" si="23"/>
        <v>67.090216010165179</v>
      </c>
      <c r="AV19" s="125">
        <f t="shared" si="24"/>
        <v>57.777777777777771</v>
      </c>
      <c r="AW19" s="125">
        <f t="shared" si="25"/>
        <v>76.96335078534031</v>
      </c>
      <c r="AX19" s="133"/>
      <c r="AY19" s="125">
        <f t="shared" si="26"/>
        <v>90.225563909774436</v>
      </c>
      <c r="AZ19" s="125">
        <f t="shared" si="27"/>
        <v>84.076433121019107</v>
      </c>
      <c r="BA19" s="125">
        <f t="shared" si="28"/>
        <v>95.726495726495727</v>
      </c>
      <c r="BB19" s="144"/>
      <c r="BC19" s="225">
        <v>0</v>
      </c>
      <c r="BD19" s="225">
        <v>0</v>
      </c>
      <c r="BE19" s="225">
        <v>0</v>
      </c>
    </row>
    <row r="20" spans="1:57" ht="15" customHeight="1" x14ac:dyDescent="0.2">
      <c r="A20" s="107" t="s">
        <v>86</v>
      </c>
      <c r="B20" s="261">
        <v>1468</v>
      </c>
      <c r="C20" s="261">
        <v>631</v>
      </c>
      <c r="D20" s="261">
        <v>837</v>
      </c>
      <c r="E20" s="261"/>
      <c r="F20" s="261">
        <v>217</v>
      </c>
      <c r="G20" s="261">
        <v>103</v>
      </c>
      <c r="H20" s="261">
        <v>114</v>
      </c>
      <c r="I20" s="261"/>
      <c r="J20" s="261">
        <v>281</v>
      </c>
      <c r="K20" s="261">
        <v>117</v>
      </c>
      <c r="L20" s="261">
        <v>164</v>
      </c>
      <c r="M20" s="261"/>
      <c r="N20" s="261">
        <v>318</v>
      </c>
      <c r="O20" s="261">
        <v>145</v>
      </c>
      <c r="P20" s="261">
        <v>173</v>
      </c>
      <c r="Q20" s="261"/>
      <c r="R20" s="261">
        <v>323</v>
      </c>
      <c r="S20" s="261">
        <v>131</v>
      </c>
      <c r="T20" s="261">
        <v>192</v>
      </c>
      <c r="U20" s="261"/>
      <c r="V20" s="261">
        <v>329</v>
      </c>
      <c r="W20" s="261">
        <v>135</v>
      </c>
      <c r="X20" s="261">
        <v>194</v>
      </c>
      <c r="Y20" s="118"/>
      <c r="Z20" s="118">
        <v>0</v>
      </c>
      <c r="AA20" s="118">
        <v>0</v>
      </c>
      <c r="AB20" s="118">
        <v>0</v>
      </c>
      <c r="AD20" s="107" t="s">
        <v>86</v>
      </c>
      <c r="AE20" s="125">
        <f t="shared" si="11"/>
        <v>60.36184210526315</v>
      </c>
      <c r="AF20" s="125">
        <f t="shared" si="12"/>
        <v>54.821894005212854</v>
      </c>
      <c r="AG20" s="125">
        <f t="shared" si="13"/>
        <v>65.339578454332553</v>
      </c>
      <c r="AH20" s="144"/>
      <c r="AI20" s="125">
        <f t="shared" si="14"/>
        <v>45.020746887966808</v>
      </c>
      <c r="AJ20" s="125">
        <f t="shared" si="15"/>
        <v>42.916666666666664</v>
      </c>
      <c r="AK20" s="125">
        <f t="shared" si="16"/>
        <v>47.107438016528924</v>
      </c>
      <c r="AL20" s="133"/>
      <c r="AM20" s="125">
        <f t="shared" si="17"/>
        <v>55.314960629921259</v>
      </c>
      <c r="AN20" s="125">
        <f t="shared" si="18"/>
        <v>46.987951807228917</v>
      </c>
      <c r="AO20" s="125">
        <f t="shared" si="19"/>
        <v>63.320463320463318</v>
      </c>
      <c r="AP20" s="133"/>
      <c r="AQ20" s="125">
        <f t="shared" si="20"/>
        <v>61.036468330134355</v>
      </c>
      <c r="AR20" s="125">
        <f t="shared" si="21"/>
        <v>61.181434599156113</v>
      </c>
      <c r="AS20" s="125">
        <f t="shared" si="22"/>
        <v>60.915492957746473</v>
      </c>
      <c r="AT20" s="133"/>
      <c r="AU20" s="125">
        <f t="shared" si="23"/>
        <v>62.596899224806201</v>
      </c>
      <c r="AV20" s="125">
        <f t="shared" si="24"/>
        <v>53.909465020576128</v>
      </c>
      <c r="AW20" s="125">
        <f t="shared" si="25"/>
        <v>70.329670329670336</v>
      </c>
      <c r="AX20" s="133"/>
      <c r="AY20" s="125">
        <f t="shared" si="26"/>
        <v>81.23456790123457</v>
      </c>
      <c r="AZ20" s="125">
        <f t="shared" si="27"/>
        <v>74.175824175824175</v>
      </c>
      <c r="BA20" s="125">
        <f t="shared" si="28"/>
        <v>86.995515695067255</v>
      </c>
      <c r="BB20" s="144"/>
      <c r="BC20" s="225">
        <v>0</v>
      </c>
      <c r="BD20" s="225">
        <v>0</v>
      </c>
      <c r="BE20" s="225">
        <v>0</v>
      </c>
    </row>
    <row r="21" spans="1:57" ht="15" customHeight="1" x14ac:dyDescent="0.2">
      <c r="A21" s="107" t="s">
        <v>87</v>
      </c>
      <c r="B21" s="261">
        <v>1586</v>
      </c>
      <c r="C21" s="261">
        <v>726</v>
      </c>
      <c r="D21" s="261">
        <v>860</v>
      </c>
      <c r="E21" s="261"/>
      <c r="F21" s="261">
        <v>157</v>
      </c>
      <c r="G21" s="261">
        <v>77</v>
      </c>
      <c r="H21" s="261">
        <v>80</v>
      </c>
      <c r="I21" s="261"/>
      <c r="J21" s="261">
        <v>246</v>
      </c>
      <c r="K21" s="261">
        <v>119</v>
      </c>
      <c r="L21" s="261">
        <v>127</v>
      </c>
      <c r="M21" s="261"/>
      <c r="N21" s="261">
        <v>321</v>
      </c>
      <c r="O21" s="261">
        <v>148</v>
      </c>
      <c r="P21" s="261">
        <v>173</v>
      </c>
      <c r="Q21" s="261"/>
      <c r="R21" s="261">
        <v>464</v>
      </c>
      <c r="S21" s="261">
        <v>200</v>
      </c>
      <c r="T21" s="261">
        <v>264</v>
      </c>
      <c r="U21" s="261"/>
      <c r="V21" s="261">
        <v>398</v>
      </c>
      <c r="W21" s="261">
        <v>182</v>
      </c>
      <c r="X21" s="261">
        <v>216</v>
      </c>
      <c r="Y21" s="118"/>
      <c r="Z21" s="118">
        <v>0</v>
      </c>
      <c r="AA21" s="118">
        <v>0</v>
      </c>
      <c r="AB21" s="118">
        <v>0</v>
      </c>
      <c r="AD21" s="107" t="s">
        <v>87</v>
      </c>
      <c r="AE21" s="125">
        <f t="shared" si="11"/>
        <v>75.631855030996661</v>
      </c>
      <c r="AF21" s="125">
        <f t="shared" si="12"/>
        <v>71.38643067846607</v>
      </c>
      <c r="AG21" s="125">
        <f t="shared" si="13"/>
        <v>79.629629629629633</v>
      </c>
      <c r="AH21" s="144"/>
      <c r="AI21" s="125">
        <f t="shared" si="14"/>
        <v>56.272401433691755</v>
      </c>
      <c r="AJ21" s="125">
        <f t="shared" si="15"/>
        <v>55.797101449275367</v>
      </c>
      <c r="AK21" s="125">
        <f t="shared" si="16"/>
        <v>56.737588652482273</v>
      </c>
      <c r="AL21" s="133"/>
      <c r="AM21" s="125">
        <f t="shared" si="17"/>
        <v>64.566929133858267</v>
      </c>
      <c r="AN21" s="125">
        <f t="shared" si="18"/>
        <v>59.203980099502488</v>
      </c>
      <c r="AO21" s="125">
        <f t="shared" si="19"/>
        <v>70.555555555555557</v>
      </c>
      <c r="AP21" s="133"/>
      <c r="AQ21" s="125">
        <f t="shared" si="20"/>
        <v>75.70754716981132</v>
      </c>
      <c r="AR21" s="125">
        <f t="shared" si="21"/>
        <v>70.476190476190482</v>
      </c>
      <c r="AS21" s="125">
        <f t="shared" si="22"/>
        <v>80.841121495327101</v>
      </c>
      <c r="AT21" s="133"/>
      <c r="AU21" s="125">
        <f t="shared" si="23"/>
        <v>79.862306368330465</v>
      </c>
      <c r="AV21" s="125">
        <f t="shared" si="24"/>
        <v>75.757575757575751</v>
      </c>
      <c r="AW21" s="125">
        <f t="shared" si="25"/>
        <v>83.280757097791806</v>
      </c>
      <c r="AX21" s="133"/>
      <c r="AY21" s="125">
        <f t="shared" si="26"/>
        <v>92.129629629629633</v>
      </c>
      <c r="AZ21" s="125">
        <f t="shared" si="27"/>
        <v>89.215686274509807</v>
      </c>
      <c r="BA21" s="125">
        <f t="shared" si="28"/>
        <v>94.73684210526315</v>
      </c>
      <c r="BB21" s="144"/>
      <c r="BC21" s="225">
        <v>0</v>
      </c>
      <c r="BD21" s="225">
        <v>0</v>
      </c>
      <c r="BE21" s="225">
        <v>0</v>
      </c>
    </row>
    <row r="22" spans="1:57" ht="15" customHeight="1" x14ac:dyDescent="0.2">
      <c r="A22" s="107" t="s">
        <v>90</v>
      </c>
      <c r="B22" s="261">
        <v>2443</v>
      </c>
      <c r="C22" s="261">
        <v>1062</v>
      </c>
      <c r="D22" s="261">
        <v>1381</v>
      </c>
      <c r="E22" s="261"/>
      <c r="F22" s="261">
        <v>357</v>
      </c>
      <c r="G22" s="261">
        <v>165</v>
      </c>
      <c r="H22" s="261">
        <v>192</v>
      </c>
      <c r="I22" s="261"/>
      <c r="J22" s="261">
        <v>488</v>
      </c>
      <c r="K22" s="261">
        <v>219</v>
      </c>
      <c r="L22" s="261">
        <v>269</v>
      </c>
      <c r="M22" s="261"/>
      <c r="N22" s="261">
        <v>526</v>
      </c>
      <c r="O22" s="261">
        <v>227</v>
      </c>
      <c r="P22" s="261">
        <v>299</v>
      </c>
      <c r="Q22" s="261"/>
      <c r="R22" s="261">
        <v>591</v>
      </c>
      <c r="S22" s="261">
        <v>241</v>
      </c>
      <c r="T22" s="261">
        <v>350</v>
      </c>
      <c r="U22" s="261"/>
      <c r="V22" s="261">
        <v>481</v>
      </c>
      <c r="W22" s="261">
        <v>210</v>
      </c>
      <c r="X22" s="261">
        <v>271</v>
      </c>
      <c r="Y22" s="118"/>
      <c r="Z22" s="118">
        <v>0</v>
      </c>
      <c r="AA22" s="118">
        <v>0</v>
      </c>
      <c r="AB22" s="118">
        <v>0</v>
      </c>
      <c r="AD22" s="107" t="s">
        <v>90</v>
      </c>
      <c r="AE22" s="125">
        <f t="shared" si="11"/>
        <v>70</v>
      </c>
      <c r="AF22" s="125">
        <f t="shared" si="12"/>
        <v>64.091732045866024</v>
      </c>
      <c r="AG22" s="125">
        <f t="shared" si="13"/>
        <v>75.340971085651944</v>
      </c>
      <c r="AH22" s="144"/>
      <c r="AI22" s="125">
        <f t="shared" si="14"/>
        <v>55.007704160246526</v>
      </c>
      <c r="AJ22" s="125">
        <f t="shared" si="15"/>
        <v>47.008547008547005</v>
      </c>
      <c r="AK22" s="125">
        <f t="shared" si="16"/>
        <v>64.429530201342274</v>
      </c>
      <c r="AL22" s="133"/>
      <c r="AM22" s="125">
        <f t="shared" si="17"/>
        <v>66.666666666666657</v>
      </c>
      <c r="AN22" s="125">
        <f t="shared" si="18"/>
        <v>62.931034482758619</v>
      </c>
      <c r="AO22" s="125">
        <f t="shared" si="19"/>
        <v>70.052083333333343</v>
      </c>
      <c r="AP22" s="133"/>
      <c r="AQ22" s="125">
        <f t="shared" si="20"/>
        <v>74.504249291784703</v>
      </c>
      <c r="AR22" s="125">
        <f t="shared" si="21"/>
        <v>70.061728395061735</v>
      </c>
      <c r="AS22" s="125">
        <f t="shared" si="22"/>
        <v>78.272251308900522</v>
      </c>
      <c r="AT22" s="133"/>
      <c r="AU22" s="125">
        <f t="shared" si="23"/>
        <v>67.853042479908154</v>
      </c>
      <c r="AV22" s="125">
        <f t="shared" si="24"/>
        <v>60.401002506265669</v>
      </c>
      <c r="AW22" s="125">
        <f t="shared" si="25"/>
        <v>74.152542372881356</v>
      </c>
      <c r="AX22" s="133"/>
      <c r="AY22" s="125">
        <f t="shared" si="26"/>
        <v>90.413533834586474</v>
      </c>
      <c r="AZ22" s="125">
        <f t="shared" si="27"/>
        <v>89.361702127659569</v>
      </c>
      <c r="BA22" s="125">
        <f t="shared" si="28"/>
        <v>91.245791245791239</v>
      </c>
      <c r="BB22" s="144"/>
      <c r="BC22" s="225">
        <v>0</v>
      </c>
      <c r="BD22" s="225">
        <v>0</v>
      </c>
      <c r="BE22" s="225">
        <v>0</v>
      </c>
    </row>
    <row r="23" spans="1:57" ht="15" customHeight="1" x14ac:dyDescent="0.2">
      <c r="A23" s="107" t="s">
        <v>91</v>
      </c>
      <c r="B23" s="261">
        <v>590</v>
      </c>
      <c r="C23" s="261">
        <v>284</v>
      </c>
      <c r="D23" s="261">
        <v>306</v>
      </c>
      <c r="E23" s="261"/>
      <c r="F23" s="261">
        <v>59</v>
      </c>
      <c r="G23" s="261">
        <v>28</v>
      </c>
      <c r="H23" s="261">
        <v>31</v>
      </c>
      <c r="I23" s="261"/>
      <c r="J23" s="261">
        <v>102</v>
      </c>
      <c r="K23" s="261">
        <v>56</v>
      </c>
      <c r="L23" s="261">
        <v>46</v>
      </c>
      <c r="M23" s="261"/>
      <c r="N23" s="261">
        <v>111</v>
      </c>
      <c r="O23" s="261">
        <v>60</v>
      </c>
      <c r="P23" s="261">
        <v>51</v>
      </c>
      <c r="Q23" s="261"/>
      <c r="R23" s="261">
        <v>149</v>
      </c>
      <c r="S23" s="261">
        <v>69</v>
      </c>
      <c r="T23" s="261">
        <v>80</v>
      </c>
      <c r="U23" s="261"/>
      <c r="V23" s="261">
        <v>169</v>
      </c>
      <c r="W23" s="261">
        <v>71</v>
      </c>
      <c r="X23" s="261">
        <v>98</v>
      </c>
      <c r="Y23" s="118"/>
      <c r="Z23" s="118">
        <v>0</v>
      </c>
      <c r="AA23" s="118">
        <v>0</v>
      </c>
      <c r="AB23" s="118">
        <v>0</v>
      </c>
      <c r="AD23" s="107" t="s">
        <v>91</v>
      </c>
      <c r="AE23" s="125">
        <f t="shared" si="11"/>
        <v>93.949044585987266</v>
      </c>
      <c r="AF23" s="125">
        <f t="shared" si="12"/>
        <v>91.909385113268598</v>
      </c>
      <c r="AG23" s="125">
        <f t="shared" si="13"/>
        <v>95.924764890282134</v>
      </c>
      <c r="AH23" s="144"/>
      <c r="AI23" s="125">
        <f t="shared" si="14"/>
        <v>96.721311475409834</v>
      </c>
      <c r="AJ23" s="125">
        <f t="shared" si="15"/>
        <v>93.333333333333329</v>
      </c>
      <c r="AK23" s="125">
        <f t="shared" si="16"/>
        <v>100</v>
      </c>
      <c r="AL23" s="133"/>
      <c r="AM23" s="125">
        <f t="shared" si="17"/>
        <v>94.444444444444443</v>
      </c>
      <c r="AN23" s="125">
        <f t="shared" si="18"/>
        <v>94.915254237288138</v>
      </c>
      <c r="AO23" s="125">
        <f t="shared" si="19"/>
        <v>93.877551020408163</v>
      </c>
      <c r="AP23" s="133"/>
      <c r="AQ23" s="125">
        <f t="shared" si="20"/>
        <v>93.277310924369743</v>
      </c>
      <c r="AR23" s="125">
        <f t="shared" si="21"/>
        <v>90.909090909090907</v>
      </c>
      <c r="AS23" s="125">
        <f t="shared" si="22"/>
        <v>96.226415094339629</v>
      </c>
      <c r="AT23" s="133"/>
      <c r="AU23" s="125">
        <f t="shared" si="23"/>
        <v>89.221556886227546</v>
      </c>
      <c r="AV23" s="125">
        <f t="shared" si="24"/>
        <v>86.25</v>
      </c>
      <c r="AW23" s="125">
        <f t="shared" si="25"/>
        <v>91.954022988505741</v>
      </c>
      <c r="AX23" s="133"/>
      <c r="AY23" s="125">
        <f t="shared" si="26"/>
        <v>97.687861271676297</v>
      </c>
      <c r="AZ23" s="125">
        <f t="shared" si="27"/>
        <v>95.945945945945937</v>
      </c>
      <c r="BA23" s="125">
        <f t="shared" si="28"/>
        <v>98.98989898989899</v>
      </c>
      <c r="BB23" s="144"/>
      <c r="BC23" s="225">
        <v>0</v>
      </c>
      <c r="BD23" s="225">
        <v>0</v>
      </c>
      <c r="BE23" s="225">
        <v>0</v>
      </c>
    </row>
    <row r="24" spans="1:57" ht="15" customHeight="1" x14ac:dyDescent="0.2">
      <c r="A24" s="107" t="s">
        <v>92</v>
      </c>
      <c r="B24" s="261">
        <v>1181</v>
      </c>
      <c r="C24" s="261">
        <v>494</v>
      </c>
      <c r="D24" s="261">
        <v>687</v>
      </c>
      <c r="E24" s="261"/>
      <c r="F24" s="261">
        <v>115</v>
      </c>
      <c r="G24" s="261">
        <v>46</v>
      </c>
      <c r="H24" s="261">
        <v>69</v>
      </c>
      <c r="I24" s="261"/>
      <c r="J24" s="261">
        <v>145</v>
      </c>
      <c r="K24" s="261">
        <v>60</v>
      </c>
      <c r="L24" s="261">
        <v>85</v>
      </c>
      <c r="M24" s="261"/>
      <c r="N24" s="261">
        <v>280</v>
      </c>
      <c r="O24" s="261">
        <v>135</v>
      </c>
      <c r="P24" s="261">
        <v>145</v>
      </c>
      <c r="Q24" s="261"/>
      <c r="R24" s="261">
        <v>311</v>
      </c>
      <c r="S24" s="261">
        <v>129</v>
      </c>
      <c r="T24" s="261">
        <v>182</v>
      </c>
      <c r="U24" s="261"/>
      <c r="V24" s="261">
        <v>330</v>
      </c>
      <c r="W24" s="261">
        <v>124</v>
      </c>
      <c r="X24" s="261">
        <v>206</v>
      </c>
      <c r="Y24" s="118"/>
      <c r="Z24" s="118">
        <v>0</v>
      </c>
      <c r="AA24" s="118">
        <v>0</v>
      </c>
      <c r="AB24" s="118">
        <v>0</v>
      </c>
      <c r="AD24" s="107" t="s">
        <v>92</v>
      </c>
      <c r="AE24" s="125">
        <f t="shared" si="11"/>
        <v>54.549653579676672</v>
      </c>
      <c r="AF24" s="125">
        <f t="shared" si="12"/>
        <v>50.666666666666671</v>
      </c>
      <c r="AG24" s="125">
        <f t="shared" si="13"/>
        <v>57.731092436974784</v>
      </c>
      <c r="AH24" s="144"/>
      <c r="AI24" s="125">
        <f t="shared" si="14"/>
        <v>33.236994219653177</v>
      </c>
      <c r="AJ24" s="125">
        <f t="shared" si="15"/>
        <v>27.218934911242602</v>
      </c>
      <c r="AK24" s="125">
        <f t="shared" si="16"/>
        <v>38.983050847457626</v>
      </c>
      <c r="AL24" s="133"/>
      <c r="AM24" s="125">
        <f t="shared" si="17"/>
        <v>31.521739130434785</v>
      </c>
      <c r="AN24" s="125">
        <f t="shared" si="18"/>
        <v>27.906976744186046</v>
      </c>
      <c r="AO24" s="125">
        <f t="shared" si="19"/>
        <v>34.693877551020407</v>
      </c>
      <c r="AP24" s="133"/>
      <c r="AQ24" s="125">
        <f t="shared" si="20"/>
        <v>58.333333333333336</v>
      </c>
      <c r="AR24" s="125">
        <f t="shared" si="21"/>
        <v>57.939914163090137</v>
      </c>
      <c r="AS24" s="125">
        <f t="shared" si="22"/>
        <v>58.704453441295549</v>
      </c>
      <c r="AT24" s="133"/>
      <c r="AU24" s="125">
        <f t="shared" si="23"/>
        <v>62.075848303393208</v>
      </c>
      <c r="AV24" s="125">
        <f t="shared" si="24"/>
        <v>61.428571428571431</v>
      </c>
      <c r="AW24" s="125">
        <f t="shared" si="25"/>
        <v>62.542955326460479</v>
      </c>
      <c r="AX24" s="133"/>
      <c r="AY24" s="125">
        <f t="shared" si="26"/>
        <v>87.301587301587304</v>
      </c>
      <c r="AZ24" s="125">
        <f t="shared" si="27"/>
        <v>83.78378378378379</v>
      </c>
      <c r="BA24" s="125">
        <f t="shared" si="28"/>
        <v>89.565217391304358</v>
      </c>
      <c r="BB24" s="144"/>
      <c r="BC24" s="225">
        <v>0</v>
      </c>
      <c r="BD24" s="225">
        <v>0</v>
      </c>
      <c r="BE24" s="225">
        <v>0</v>
      </c>
    </row>
    <row r="25" spans="1:57" ht="15" customHeight="1" x14ac:dyDescent="0.2">
      <c r="A25" s="107" t="s">
        <v>149</v>
      </c>
      <c r="B25" s="261">
        <v>1247</v>
      </c>
      <c r="C25" s="261">
        <v>560</v>
      </c>
      <c r="D25" s="261">
        <v>687</v>
      </c>
      <c r="E25" s="261"/>
      <c r="F25" s="261">
        <v>147</v>
      </c>
      <c r="G25" s="261">
        <v>78</v>
      </c>
      <c r="H25" s="261">
        <v>69</v>
      </c>
      <c r="I25" s="261"/>
      <c r="J25" s="261">
        <v>222</v>
      </c>
      <c r="K25" s="261">
        <v>118</v>
      </c>
      <c r="L25" s="261">
        <v>104</v>
      </c>
      <c r="M25" s="261"/>
      <c r="N25" s="261">
        <v>210</v>
      </c>
      <c r="O25" s="261">
        <v>84</v>
      </c>
      <c r="P25" s="261">
        <v>126</v>
      </c>
      <c r="Q25" s="261"/>
      <c r="R25" s="261">
        <v>307</v>
      </c>
      <c r="S25" s="261">
        <v>134</v>
      </c>
      <c r="T25" s="261">
        <v>173</v>
      </c>
      <c r="U25" s="261"/>
      <c r="V25" s="261">
        <v>361</v>
      </c>
      <c r="W25" s="261">
        <v>146</v>
      </c>
      <c r="X25" s="261">
        <v>215</v>
      </c>
      <c r="Y25" s="118"/>
      <c r="Z25" s="118">
        <v>0</v>
      </c>
      <c r="AA25" s="118">
        <v>0</v>
      </c>
      <c r="AB25" s="118">
        <v>0</v>
      </c>
      <c r="AD25" s="107" t="s">
        <v>149</v>
      </c>
      <c r="AE25" s="125">
        <f t="shared" si="11"/>
        <v>76.785714285714292</v>
      </c>
      <c r="AF25" s="125">
        <f t="shared" si="12"/>
        <v>70.26348808030113</v>
      </c>
      <c r="AG25" s="125">
        <f t="shared" si="13"/>
        <v>83.071342200725525</v>
      </c>
      <c r="AH25" s="144"/>
      <c r="AI25" s="125">
        <f t="shared" si="14"/>
        <v>79.459459459459453</v>
      </c>
      <c r="AJ25" s="125">
        <f t="shared" si="15"/>
        <v>80.412371134020617</v>
      </c>
      <c r="AK25" s="125">
        <f t="shared" si="16"/>
        <v>78.409090909090907</v>
      </c>
      <c r="AL25" s="133"/>
      <c r="AM25" s="125">
        <f t="shared" si="17"/>
        <v>73.026315789473685</v>
      </c>
      <c r="AN25" s="125">
        <f t="shared" si="18"/>
        <v>68.20809248554913</v>
      </c>
      <c r="AO25" s="125">
        <f t="shared" si="19"/>
        <v>79.389312977099237</v>
      </c>
      <c r="AP25" s="133"/>
      <c r="AQ25" s="125">
        <f t="shared" si="20"/>
        <v>73.170731707317074</v>
      </c>
      <c r="AR25" s="125">
        <f t="shared" si="21"/>
        <v>62.68656716417911</v>
      </c>
      <c r="AS25" s="125">
        <f t="shared" si="22"/>
        <v>82.35294117647058</v>
      </c>
      <c r="AT25" s="133"/>
      <c r="AU25" s="125">
        <f t="shared" si="23"/>
        <v>65.458422174840081</v>
      </c>
      <c r="AV25" s="125">
        <f t="shared" si="24"/>
        <v>57.26495726495726</v>
      </c>
      <c r="AW25" s="125">
        <f t="shared" si="25"/>
        <v>73.617021276595736</v>
      </c>
      <c r="AX25" s="133"/>
      <c r="AY25" s="125">
        <f t="shared" si="26"/>
        <v>95.250659630606862</v>
      </c>
      <c r="AZ25" s="125">
        <f t="shared" si="27"/>
        <v>91.823899371069189</v>
      </c>
      <c r="BA25" s="125">
        <f t="shared" si="28"/>
        <v>97.727272727272734</v>
      </c>
      <c r="BB25" s="144"/>
      <c r="BC25" s="225">
        <v>0</v>
      </c>
      <c r="BD25" s="225">
        <v>0</v>
      </c>
      <c r="BE25" s="225">
        <v>0</v>
      </c>
    </row>
    <row r="26" spans="1:57" ht="15" customHeight="1" x14ac:dyDescent="0.2">
      <c r="A26" s="153" t="s">
        <v>94</v>
      </c>
      <c r="B26" s="261">
        <v>1171</v>
      </c>
      <c r="C26" s="261">
        <v>439</v>
      </c>
      <c r="D26" s="261">
        <v>732</v>
      </c>
      <c r="E26" s="261"/>
      <c r="F26" s="261">
        <v>144</v>
      </c>
      <c r="G26" s="261">
        <v>49</v>
      </c>
      <c r="H26" s="261">
        <v>95</v>
      </c>
      <c r="I26" s="261"/>
      <c r="J26" s="261">
        <v>149</v>
      </c>
      <c r="K26" s="261">
        <v>55</v>
      </c>
      <c r="L26" s="261">
        <v>94</v>
      </c>
      <c r="M26" s="261"/>
      <c r="N26" s="261">
        <v>270</v>
      </c>
      <c r="O26" s="261">
        <v>102</v>
      </c>
      <c r="P26" s="261">
        <v>168</v>
      </c>
      <c r="Q26" s="261"/>
      <c r="R26" s="261">
        <v>308</v>
      </c>
      <c r="S26" s="261">
        <v>102</v>
      </c>
      <c r="T26" s="261">
        <v>206</v>
      </c>
      <c r="U26" s="261"/>
      <c r="V26" s="261">
        <v>300</v>
      </c>
      <c r="W26" s="261">
        <v>131</v>
      </c>
      <c r="X26" s="261">
        <v>169</v>
      </c>
      <c r="Y26" s="118"/>
      <c r="Z26" s="118">
        <v>0</v>
      </c>
      <c r="AA26" s="118">
        <v>0</v>
      </c>
      <c r="AB26" s="118">
        <v>0</v>
      </c>
      <c r="AD26" s="153" t="s">
        <v>94</v>
      </c>
      <c r="AE26" s="125">
        <f t="shared" si="11"/>
        <v>67.067583046964486</v>
      </c>
      <c r="AF26" s="125">
        <f t="shared" si="12"/>
        <v>58.768406961178044</v>
      </c>
      <c r="AG26" s="125">
        <f t="shared" si="13"/>
        <v>73.273273273273276</v>
      </c>
      <c r="AH26" s="144"/>
      <c r="AI26" s="125">
        <f t="shared" si="14"/>
        <v>49.826989619377159</v>
      </c>
      <c r="AJ26" s="125">
        <f t="shared" si="15"/>
        <v>37.121212121212125</v>
      </c>
      <c r="AK26" s="125">
        <f t="shared" si="16"/>
        <v>60.509554140127385</v>
      </c>
      <c r="AL26" s="133"/>
      <c r="AM26" s="125">
        <f t="shared" si="17"/>
        <v>47.6038338658147</v>
      </c>
      <c r="AN26" s="125">
        <f t="shared" si="18"/>
        <v>37.414965986394563</v>
      </c>
      <c r="AO26" s="125">
        <f t="shared" si="19"/>
        <v>56.626506024096393</v>
      </c>
      <c r="AP26" s="133"/>
      <c r="AQ26" s="125">
        <f t="shared" si="20"/>
        <v>78.260869565217391</v>
      </c>
      <c r="AR26" s="125">
        <f t="shared" si="21"/>
        <v>77.272727272727266</v>
      </c>
      <c r="AS26" s="125">
        <f t="shared" si="22"/>
        <v>78.873239436619713</v>
      </c>
      <c r="AT26" s="133"/>
      <c r="AU26" s="125">
        <f t="shared" si="23"/>
        <v>67.248908296943227</v>
      </c>
      <c r="AV26" s="125">
        <f t="shared" si="24"/>
        <v>57.627118644067799</v>
      </c>
      <c r="AW26" s="125">
        <f t="shared" si="25"/>
        <v>73.309608540925268</v>
      </c>
      <c r="AX26" s="133"/>
      <c r="AY26" s="125">
        <f t="shared" si="26"/>
        <v>87.976539589442808</v>
      </c>
      <c r="AZ26" s="125">
        <f t="shared" si="27"/>
        <v>82.389937106918239</v>
      </c>
      <c r="BA26" s="125">
        <f t="shared" si="28"/>
        <v>92.857142857142861</v>
      </c>
      <c r="BB26" s="144"/>
      <c r="BC26" s="225">
        <v>0</v>
      </c>
      <c r="BD26" s="225">
        <v>0</v>
      </c>
      <c r="BE26" s="225">
        <v>0</v>
      </c>
    </row>
    <row r="27" spans="1:57" ht="15" customHeight="1" x14ac:dyDescent="0.2">
      <c r="A27" s="107" t="s">
        <v>95</v>
      </c>
      <c r="B27" s="261">
        <v>183</v>
      </c>
      <c r="C27" s="261">
        <v>90</v>
      </c>
      <c r="D27" s="261">
        <v>93</v>
      </c>
      <c r="E27" s="261"/>
      <c r="F27" s="261">
        <v>14</v>
      </c>
      <c r="G27" s="261">
        <v>9</v>
      </c>
      <c r="H27" s="261">
        <v>5</v>
      </c>
      <c r="I27" s="261"/>
      <c r="J27" s="261">
        <v>24</v>
      </c>
      <c r="K27" s="261">
        <v>14</v>
      </c>
      <c r="L27" s="261">
        <v>10</v>
      </c>
      <c r="M27" s="261"/>
      <c r="N27" s="261">
        <v>35</v>
      </c>
      <c r="O27" s="261">
        <v>21</v>
      </c>
      <c r="P27" s="261">
        <v>14</v>
      </c>
      <c r="Q27" s="261"/>
      <c r="R27" s="261">
        <v>45</v>
      </c>
      <c r="S27" s="261">
        <v>17</v>
      </c>
      <c r="T27" s="261">
        <v>28</v>
      </c>
      <c r="U27" s="261"/>
      <c r="V27" s="261">
        <v>65</v>
      </c>
      <c r="W27" s="261">
        <v>29</v>
      </c>
      <c r="X27" s="261">
        <v>36</v>
      </c>
      <c r="Y27" s="118"/>
      <c r="Z27" s="118">
        <v>0</v>
      </c>
      <c r="AA27" s="118">
        <v>0</v>
      </c>
      <c r="AB27" s="118">
        <v>0</v>
      </c>
      <c r="AD27" s="107" t="s">
        <v>95</v>
      </c>
      <c r="AE27" s="125">
        <f t="shared" si="11"/>
        <v>72.61904761904762</v>
      </c>
      <c r="AF27" s="125">
        <f t="shared" si="12"/>
        <v>68.702290076335885</v>
      </c>
      <c r="AG27" s="125">
        <f t="shared" si="13"/>
        <v>76.859504132231407</v>
      </c>
      <c r="AH27" s="144"/>
      <c r="AI27" s="125">
        <f t="shared" si="14"/>
        <v>70</v>
      </c>
      <c r="AJ27" s="125">
        <f t="shared" si="15"/>
        <v>64.285714285714292</v>
      </c>
      <c r="AK27" s="125">
        <f t="shared" si="16"/>
        <v>83.333333333333343</v>
      </c>
      <c r="AL27" s="133"/>
      <c r="AM27" s="125">
        <f t="shared" si="17"/>
        <v>64.86486486486487</v>
      </c>
      <c r="AN27" s="125">
        <f t="shared" si="18"/>
        <v>60.869565217391312</v>
      </c>
      <c r="AO27" s="125">
        <f t="shared" si="19"/>
        <v>71.428571428571431</v>
      </c>
      <c r="AP27" s="133"/>
      <c r="AQ27" s="125">
        <f t="shared" si="20"/>
        <v>68.627450980392155</v>
      </c>
      <c r="AR27" s="125">
        <f t="shared" si="21"/>
        <v>72.41379310344827</v>
      </c>
      <c r="AS27" s="125">
        <f t="shared" si="22"/>
        <v>63.636363636363633</v>
      </c>
      <c r="AT27" s="133"/>
      <c r="AU27" s="125">
        <f t="shared" si="23"/>
        <v>60.810810810810814</v>
      </c>
      <c r="AV27" s="125">
        <f t="shared" si="24"/>
        <v>51.515151515151516</v>
      </c>
      <c r="AW27" s="125">
        <f t="shared" si="25"/>
        <v>68.292682926829272</v>
      </c>
      <c r="AX27" s="133"/>
      <c r="AY27" s="125">
        <f t="shared" si="26"/>
        <v>92.857142857142861</v>
      </c>
      <c r="AZ27" s="125">
        <f t="shared" si="27"/>
        <v>90.625</v>
      </c>
      <c r="BA27" s="125">
        <f t="shared" si="28"/>
        <v>94.73684210526315</v>
      </c>
      <c r="BB27" s="144"/>
      <c r="BC27" s="225">
        <v>0</v>
      </c>
      <c r="BD27" s="225">
        <v>0</v>
      </c>
      <c r="BE27" s="225">
        <v>0</v>
      </c>
    </row>
    <row r="28" spans="1:57" ht="15" customHeight="1" x14ac:dyDescent="0.2">
      <c r="A28" s="107" t="s">
        <v>96</v>
      </c>
      <c r="B28" s="261">
        <v>228</v>
      </c>
      <c r="C28" s="261">
        <v>99</v>
      </c>
      <c r="D28" s="261">
        <v>129</v>
      </c>
      <c r="E28" s="261"/>
      <c r="F28" s="261">
        <v>25</v>
      </c>
      <c r="G28" s="261">
        <v>10</v>
      </c>
      <c r="H28" s="261">
        <v>15</v>
      </c>
      <c r="I28" s="261"/>
      <c r="J28" s="261">
        <v>38</v>
      </c>
      <c r="K28" s="261">
        <v>23</v>
      </c>
      <c r="L28" s="261">
        <v>15</v>
      </c>
      <c r="M28" s="261"/>
      <c r="N28" s="261">
        <v>41</v>
      </c>
      <c r="O28" s="261">
        <v>14</v>
      </c>
      <c r="P28" s="261">
        <v>27</v>
      </c>
      <c r="Q28" s="261"/>
      <c r="R28" s="261">
        <v>53</v>
      </c>
      <c r="S28" s="261">
        <v>25</v>
      </c>
      <c r="T28" s="261">
        <v>28</v>
      </c>
      <c r="U28" s="261"/>
      <c r="V28" s="261">
        <v>71</v>
      </c>
      <c r="W28" s="261">
        <v>27</v>
      </c>
      <c r="X28" s="261">
        <v>44</v>
      </c>
      <c r="Y28" s="118"/>
      <c r="Z28" s="118">
        <v>0</v>
      </c>
      <c r="AA28" s="118">
        <v>0</v>
      </c>
      <c r="AB28" s="118">
        <v>0</v>
      </c>
      <c r="AD28" s="107" t="s">
        <v>96</v>
      </c>
      <c r="AE28" s="125">
        <f t="shared" si="11"/>
        <v>100</v>
      </c>
      <c r="AF28" s="125">
        <f t="shared" si="12"/>
        <v>100</v>
      </c>
      <c r="AG28" s="125">
        <f t="shared" si="13"/>
        <v>100</v>
      </c>
      <c r="AH28" s="144"/>
      <c r="AI28" s="125">
        <f t="shared" si="14"/>
        <v>100</v>
      </c>
      <c r="AJ28" s="125">
        <f t="shared" si="15"/>
        <v>100</v>
      </c>
      <c r="AK28" s="125">
        <f t="shared" si="16"/>
        <v>100</v>
      </c>
      <c r="AL28" s="133"/>
      <c r="AM28" s="125">
        <f t="shared" si="17"/>
        <v>100</v>
      </c>
      <c r="AN28" s="125">
        <f t="shared" si="18"/>
        <v>100</v>
      </c>
      <c r="AO28" s="125">
        <f t="shared" si="19"/>
        <v>100</v>
      </c>
      <c r="AP28" s="133"/>
      <c r="AQ28" s="125">
        <f t="shared" si="20"/>
        <v>100</v>
      </c>
      <c r="AR28" s="125">
        <f t="shared" si="21"/>
        <v>100</v>
      </c>
      <c r="AS28" s="125">
        <f t="shared" si="22"/>
        <v>100</v>
      </c>
      <c r="AT28" s="133"/>
      <c r="AU28" s="125">
        <f t="shared" si="23"/>
        <v>100</v>
      </c>
      <c r="AV28" s="125">
        <f t="shared" si="24"/>
        <v>100</v>
      </c>
      <c r="AW28" s="125">
        <f t="shared" si="25"/>
        <v>100</v>
      </c>
      <c r="AX28" s="133"/>
      <c r="AY28" s="125">
        <f t="shared" si="26"/>
        <v>100</v>
      </c>
      <c r="AZ28" s="125">
        <f t="shared" si="27"/>
        <v>100</v>
      </c>
      <c r="BA28" s="125">
        <f t="shared" si="28"/>
        <v>100</v>
      </c>
      <c r="BB28" s="144"/>
      <c r="BC28" s="225">
        <v>0</v>
      </c>
      <c r="BD28" s="225">
        <v>0</v>
      </c>
      <c r="BE28" s="225">
        <v>0</v>
      </c>
    </row>
    <row r="29" spans="1:57" ht="15" customHeight="1" x14ac:dyDescent="0.2">
      <c r="A29" s="107" t="s">
        <v>97</v>
      </c>
      <c r="B29" s="261">
        <v>596</v>
      </c>
      <c r="C29" s="261">
        <v>261</v>
      </c>
      <c r="D29" s="261">
        <v>335</v>
      </c>
      <c r="E29" s="261"/>
      <c r="F29" s="261">
        <v>40</v>
      </c>
      <c r="G29" s="261">
        <v>23</v>
      </c>
      <c r="H29" s="261">
        <v>17</v>
      </c>
      <c r="I29" s="261"/>
      <c r="J29" s="261">
        <v>40</v>
      </c>
      <c r="K29" s="261">
        <v>19</v>
      </c>
      <c r="L29" s="261">
        <v>21</v>
      </c>
      <c r="M29" s="261"/>
      <c r="N29" s="261">
        <v>101</v>
      </c>
      <c r="O29" s="261">
        <v>45</v>
      </c>
      <c r="P29" s="261">
        <v>56</v>
      </c>
      <c r="Q29" s="261"/>
      <c r="R29" s="261">
        <v>204</v>
      </c>
      <c r="S29" s="261">
        <v>81</v>
      </c>
      <c r="T29" s="261">
        <v>123</v>
      </c>
      <c r="U29" s="261"/>
      <c r="V29" s="261">
        <v>211</v>
      </c>
      <c r="W29" s="261">
        <v>93</v>
      </c>
      <c r="X29" s="261">
        <v>118</v>
      </c>
      <c r="Y29" s="118"/>
      <c r="Z29" s="118">
        <v>0</v>
      </c>
      <c r="AA29" s="118">
        <v>0</v>
      </c>
      <c r="AB29" s="118">
        <v>0</v>
      </c>
      <c r="AD29" s="107" t="s">
        <v>97</v>
      </c>
      <c r="AE29" s="125">
        <f t="shared" si="11"/>
        <v>85.632183908045974</v>
      </c>
      <c r="AF29" s="125">
        <f t="shared" si="12"/>
        <v>78.851963746223561</v>
      </c>
      <c r="AG29" s="125">
        <f t="shared" si="13"/>
        <v>91.780821917808225</v>
      </c>
      <c r="AH29" s="144"/>
      <c r="AI29" s="125">
        <f t="shared" si="14"/>
        <v>60.606060606060609</v>
      </c>
      <c r="AJ29" s="125">
        <f t="shared" si="15"/>
        <v>56.09756097560976</v>
      </c>
      <c r="AK29" s="125">
        <f t="shared" si="16"/>
        <v>68</v>
      </c>
      <c r="AL29" s="133"/>
      <c r="AM29" s="125">
        <f t="shared" si="17"/>
        <v>54.794520547945204</v>
      </c>
      <c r="AN29" s="125">
        <f t="shared" si="18"/>
        <v>44.186046511627907</v>
      </c>
      <c r="AO29" s="125">
        <f t="shared" si="19"/>
        <v>70</v>
      </c>
      <c r="AP29" s="133"/>
      <c r="AQ29" s="125">
        <f t="shared" si="20"/>
        <v>90.178571428571431</v>
      </c>
      <c r="AR29" s="125">
        <f t="shared" si="21"/>
        <v>84.905660377358487</v>
      </c>
      <c r="AS29" s="125">
        <f t="shared" si="22"/>
        <v>94.915254237288138</v>
      </c>
      <c r="AT29" s="133"/>
      <c r="AU29" s="125">
        <f t="shared" si="23"/>
        <v>89.473684210526315</v>
      </c>
      <c r="AV29" s="125">
        <f t="shared" si="24"/>
        <v>84.375</v>
      </c>
      <c r="AW29" s="125">
        <f t="shared" si="25"/>
        <v>93.181818181818173</v>
      </c>
      <c r="AX29" s="133"/>
      <c r="AY29" s="125">
        <f t="shared" si="26"/>
        <v>97.235023041474662</v>
      </c>
      <c r="AZ29" s="125">
        <f t="shared" si="27"/>
        <v>94.897959183673478</v>
      </c>
      <c r="BA29" s="125">
        <f t="shared" si="28"/>
        <v>99.159663865546221</v>
      </c>
      <c r="BB29" s="144"/>
      <c r="BC29" s="225">
        <v>0</v>
      </c>
      <c r="BD29" s="225">
        <v>0</v>
      </c>
      <c r="BE29" s="225">
        <v>0</v>
      </c>
    </row>
    <row r="30" spans="1:57" ht="15" customHeight="1" x14ac:dyDescent="0.2">
      <c r="A30" s="107" t="s">
        <v>98</v>
      </c>
      <c r="B30" s="261">
        <v>448</v>
      </c>
      <c r="C30" s="261">
        <v>199</v>
      </c>
      <c r="D30" s="261">
        <v>249</v>
      </c>
      <c r="E30" s="261"/>
      <c r="F30" s="261">
        <v>43</v>
      </c>
      <c r="G30" s="261">
        <v>17</v>
      </c>
      <c r="H30" s="261">
        <v>26</v>
      </c>
      <c r="I30" s="261"/>
      <c r="J30" s="261">
        <v>67</v>
      </c>
      <c r="K30" s="261">
        <v>32</v>
      </c>
      <c r="L30" s="261">
        <v>35</v>
      </c>
      <c r="M30" s="261"/>
      <c r="N30" s="261">
        <v>82</v>
      </c>
      <c r="O30" s="261">
        <v>39</v>
      </c>
      <c r="P30" s="261">
        <v>43</v>
      </c>
      <c r="Q30" s="261"/>
      <c r="R30" s="261">
        <v>133</v>
      </c>
      <c r="S30" s="261">
        <v>57</v>
      </c>
      <c r="T30" s="261">
        <v>76</v>
      </c>
      <c r="U30" s="261"/>
      <c r="V30" s="261">
        <v>123</v>
      </c>
      <c r="W30" s="261">
        <v>54</v>
      </c>
      <c r="X30" s="261">
        <v>69</v>
      </c>
      <c r="Y30" s="118"/>
      <c r="Z30" s="118">
        <v>0</v>
      </c>
      <c r="AA30" s="118">
        <v>0</v>
      </c>
      <c r="AB30" s="118">
        <v>0</v>
      </c>
      <c r="AD30" s="107" t="s">
        <v>98</v>
      </c>
      <c r="AE30" s="125">
        <f t="shared" si="11"/>
        <v>92.181069958847743</v>
      </c>
      <c r="AF30" s="125">
        <f t="shared" si="12"/>
        <v>91.284403669724767</v>
      </c>
      <c r="AG30" s="125">
        <f t="shared" si="13"/>
        <v>92.910447761194021</v>
      </c>
      <c r="AH30" s="144"/>
      <c r="AI30" s="125">
        <f t="shared" si="14"/>
        <v>82.692307692307693</v>
      </c>
      <c r="AJ30" s="125">
        <f t="shared" si="15"/>
        <v>80.952380952380949</v>
      </c>
      <c r="AK30" s="125">
        <f t="shared" si="16"/>
        <v>83.870967741935488</v>
      </c>
      <c r="AL30" s="133"/>
      <c r="AM30" s="125">
        <f t="shared" si="17"/>
        <v>93.055555555555557</v>
      </c>
      <c r="AN30" s="125">
        <f t="shared" si="18"/>
        <v>91.428571428571431</v>
      </c>
      <c r="AO30" s="125">
        <f t="shared" si="19"/>
        <v>94.594594594594597</v>
      </c>
      <c r="AP30" s="133"/>
      <c r="AQ30" s="125">
        <f t="shared" si="20"/>
        <v>93.181818181818173</v>
      </c>
      <c r="AR30" s="125">
        <f t="shared" si="21"/>
        <v>92.857142857142861</v>
      </c>
      <c r="AS30" s="125">
        <f t="shared" si="22"/>
        <v>93.478260869565219</v>
      </c>
      <c r="AT30" s="133"/>
      <c r="AU30" s="125">
        <f t="shared" si="23"/>
        <v>89.86486486486487</v>
      </c>
      <c r="AV30" s="125">
        <f t="shared" si="24"/>
        <v>86.36363636363636</v>
      </c>
      <c r="AW30" s="125">
        <f t="shared" si="25"/>
        <v>92.682926829268297</v>
      </c>
      <c r="AX30" s="133"/>
      <c r="AY30" s="125">
        <f t="shared" si="26"/>
        <v>97.61904761904762</v>
      </c>
      <c r="AZ30" s="125">
        <f t="shared" si="27"/>
        <v>100</v>
      </c>
      <c r="BA30" s="125">
        <f t="shared" si="28"/>
        <v>95.833333333333343</v>
      </c>
      <c r="BB30" s="144"/>
      <c r="BC30" s="225">
        <v>0</v>
      </c>
      <c r="BD30" s="225">
        <v>0</v>
      </c>
      <c r="BE30" s="225">
        <v>0</v>
      </c>
    </row>
    <row r="31" spans="1:57" ht="15" customHeight="1" x14ac:dyDescent="0.2">
      <c r="A31" s="107" t="s">
        <v>99</v>
      </c>
      <c r="B31" s="261">
        <v>1934</v>
      </c>
      <c r="C31" s="261">
        <v>925</v>
      </c>
      <c r="D31" s="261">
        <v>1009</v>
      </c>
      <c r="E31" s="261"/>
      <c r="F31" s="261">
        <v>241</v>
      </c>
      <c r="G31" s="261">
        <v>129</v>
      </c>
      <c r="H31" s="261">
        <v>112</v>
      </c>
      <c r="I31" s="261"/>
      <c r="J31" s="261">
        <v>251</v>
      </c>
      <c r="K31" s="261">
        <v>134</v>
      </c>
      <c r="L31" s="261">
        <v>117</v>
      </c>
      <c r="M31" s="261"/>
      <c r="N31" s="261">
        <v>337</v>
      </c>
      <c r="O31" s="261">
        <v>161</v>
      </c>
      <c r="P31" s="261">
        <v>176</v>
      </c>
      <c r="Q31" s="261"/>
      <c r="R31" s="261">
        <v>544</v>
      </c>
      <c r="S31" s="261">
        <v>264</v>
      </c>
      <c r="T31" s="261">
        <v>280</v>
      </c>
      <c r="U31" s="261"/>
      <c r="V31" s="261">
        <v>561</v>
      </c>
      <c r="W31" s="261">
        <v>237</v>
      </c>
      <c r="X31" s="261">
        <v>324</v>
      </c>
      <c r="Y31" s="118"/>
      <c r="Z31" s="118">
        <v>0</v>
      </c>
      <c r="AA31" s="118">
        <v>0</v>
      </c>
      <c r="AB31" s="118">
        <v>0</v>
      </c>
      <c r="AD31" s="107" t="s">
        <v>99</v>
      </c>
      <c r="AE31" s="125">
        <f t="shared" si="11"/>
        <v>72.953602414183322</v>
      </c>
      <c r="AF31" s="125">
        <f t="shared" si="12"/>
        <v>66.498921639108559</v>
      </c>
      <c r="AG31" s="125">
        <f t="shared" si="13"/>
        <v>80.07936507936509</v>
      </c>
      <c r="AH31" s="144"/>
      <c r="AI31" s="125">
        <f t="shared" si="14"/>
        <v>64.09574468085107</v>
      </c>
      <c r="AJ31" s="125">
        <f t="shared" si="15"/>
        <v>56.828193832599119</v>
      </c>
      <c r="AK31" s="125">
        <f t="shared" si="16"/>
        <v>75.167785234899327</v>
      </c>
      <c r="AL31" s="133"/>
      <c r="AM31" s="125">
        <f t="shared" si="17"/>
        <v>62.437810945273633</v>
      </c>
      <c r="AN31" s="125">
        <f t="shared" si="18"/>
        <v>59.030837004405292</v>
      </c>
      <c r="AO31" s="125">
        <f t="shared" si="19"/>
        <v>66.857142857142861</v>
      </c>
      <c r="AP31" s="133"/>
      <c r="AQ31" s="125">
        <f t="shared" si="20"/>
        <v>68.916155419222903</v>
      </c>
      <c r="AR31" s="125">
        <f t="shared" si="21"/>
        <v>60.75471698113207</v>
      </c>
      <c r="AS31" s="125">
        <f t="shared" si="22"/>
        <v>78.571428571428569</v>
      </c>
      <c r="AT31" s="133"/>
      <c r="AU31" s="125">
        <f t="shared" si="23"/>
        <v>73.216689098250328</v>
      </c>
      <c r="AV31" s="125">
        <f t="shared" si="24"/>
        <v>68.75</v>
      </c>
      <c r="AW31" s="125">
        <f t="shared" si="25"/>
        <v>77.994428969359333</v>
      </c>
      <c r="AX31" s="133"/>
      <c r="AY31" s="125">
        <f t="shared" si="26"/>
        <v>87.519500780031194</v>
      </c>
      <c r="AZ31" s="125">
        <f t="shared" si="27"/>
        <v>82.291666666666657</v>
      </c>
      <c r="BA31" s="125">
        <f t="shared" si="28"/>
        <v>91.784702549575073</v>
      </c>
      <c r="BB31" s="144"/>
      <c r="BC31" s="225">
        <v>0</v>
      </c>
      <c r="BD31" s="225">
        <v>0</v>
      </c>
      <c r="BE31" s="225">
        <v>0</v>
      </c>
    </row>
    <row r="32" spans="1:57" ht="15" customHeight="1" x14ac:dyDescent="0.2">
      <c r="A32" s="107" t="s">
        <v>100</v>
      </c>
      <c r="B32" s="261">
        <v>1561</v>
      </c>
      <c r="C32" s="261">
        <v>664</v>
      </c>
      <c r="D32" s="261">
        <v>897</v>
      </c>
      <c r="E32" s="261"/>
      <c r="F32" s="261">
        <v>222</v>
      </c>
      <c r="G32" s="261">
        <v>105</v>
      </c>
      <c r="H32" s="261">
        <v>117</v>
      </c>
      <c r="I32" s="261"/>
      <c r="J32" s="261">
        <v>242</v>
      </c>
      <c r="K32" s="261">
        <v>103</v>
      </c>
      <c r="L32" s="261">
        <v>139</v>
      </c>
      <c r="M32" s="261"/>
      <c r="N32" s="261">
        <v>267</v>
      </c>
      <c r="O32" s="261">
        <v>119</v>
      </c>
      <c r="P32" s="261">
        <v>148</v>
      </c>
      <c r="Q32" s="261"/>
      <c r="R32" s="261">
        <v>418</v>
      </c>
      <c r="S32" s="261">
        <v>178</v>
      </c>
      <c r="T32" s="261">
        <v>240</v>
      </c>
      <c r="U32" s="261"/>
      <c r="V32" s="261">
        <v>412</v>
      </c>
      <c r="W32" s="261">
        <v>159</v>
      </c>
      <c r="X32" s="261">
        <v>253</v>
      </c>
      <c r="Y32" s="118"/>
      <c r="Z32" s="118">
        <v>0</v>
      </c>
      <c r="AA32" s="118">
        <v>0</v>
      </c>
      <c r="AB32" s="118">
        <v>0</v>
      </c>
      <c r="AD32" s="107" t="s">
        <v>100</v>
      </c>
      <c r="AE32" s="125">
        <f t="shared" si="11"/>
        <v>84.883088635127791</v>
      </c>
      <c r="AF32" s="125">
        <f t="shared" si="12"/>
        <v>80.193236714975853</v>
      </c>
      <c r="AG32" s="125">
        <f t="shared" si="13"/>
        <v>88.724035608308611</v>
      </c>
      <c r="AH32" s="144"/>
      <c r="AI32" s="125">
        <f t="shared" si="14"/>
        <v>76.816608996539799</v>
      </c>
      <c r="AJ32" s="125">
        <f t="shared" si="15"/>
        <v>77.205882352941174</v>
      </c>
      <c r="AK32" s="125">
        <f t="shared" si="16"/>
        <v>76.470588235294116</v>
      </c>
      <c r="AL32" s="133"/>
      <c r="AM32" s="125">
        <f t="shared" si="17"/>
        <v>79.867986798679866</v>
      </c>
      <c r="AN32" s="125">
        <f t="shared" si="18"/>
        <v>74.637681159420282</v>
      </c>
      <c r="AO32" s="125">
        <f t="shared" si="19"/>
        <v>84.242424242424235</v>
      </c>
      <c r="AP32" s="133"/>
      <c r="AQ32" s="125">
        <f t="shared" si="20"/>
        <v>81.901840490797554</v>
      </c>
      <c r="AR32" s="125">
        <f t="shared" si="21"/>
        <v>75.796178343949052</v>
      </c>
      <c r="AS32" s="125">
        <f t="shared" si="22"/>
        <v>87.57396449704143</v>
      </c>
      <c r="AT32" s="133"/>
      <c r="AU32" s="125">
        <f t="shared" si="23"/>
        <v>86.185567010309285</v>
      </c>
      <c r="AV32" s="125">
        <f t="shared" si="24"/>
        <v>80.542986425339365</v>
      </c>
      <c r="AW32" s="125">
        <f t="shared" si="25"/>
        <v>90.909090909090907</v>
      </c>
      <c r="AX32" s="133"/>
      <c r="AY32" s="125">
        <f t="shared" si="26"/>
        <v>94.495412844036693</v>
      </c>
      <c r="AZ32" s="125">
        <f t="shared" si="27"/>
        <v>90.340909090909093</v>
      </c>
      <c r="BA32" s="125">
        <f t="shared" si="28"/>
        <v>97.307692307692307</v>
      </c>
      <c r="BB32" s="144"/>
      <c r="BC32" s="225">
        <v>0</v>
      </c>
      <c r="BD32" s="225">
        <v>0</v>
      </c>
      <c r="BE32" s="225">
        <v>0</v>
      </c>
    </row>
    <row r="33" spans="1:62" ht="15" customHeight="1" x14ac:dyDescent="0.2">
      <c r="A33" s="107" t="s">
        <v>150</v>
      </c>
      <c r="B33" s="261">
        <v>1107</v>
      </c>
      <c r="C33" s="261">
        <v>509</v>
      </c>
      <c r="D33" s="261">
        <v>598</v>
      </c>
      <c r="E33" s="261"/>
      <c r="F33" s="261">
        <v>121</v>
      </c>
      <c r="G33" s="261">
        <v>59</v>
      </c>
      <c r="H33" s="261">
        <v>62</v>
      </c>
      <c r="I33" s="261"/>
      <c r="J33" s="261">
        <v>165</v>
      </c>
      <c r="K33" s="261">
        <v>93</v>
      </c>
      <c r="L33" s="261">
        <v>72</v>
      </c>
      <c r="M33" s="261"/>
      <c r="N33" s="261">
        <v>185</v>
      </c>
      <c r="O33" s="261">
        <v>94</v>
      </c>
      <c r="P33" s="261">
        <v>91</v>
      </c>
      <c r="Q33" s="261"/>
      <c r="R33" s="261">
        <v>356</v>
      </c>
      <c r="S33" s="261">
        <v>156</v>
      </c>
      <c r="T33" s="261">
        <v>200</v>
      </c>
      <c r="U33" s="261"/>
      <c r="V33" s="261">
        <v>280</v>
      </c>
      <c r="W33" s="261">
        <v>107</v>
      </c>
      <c r="X33" s="261">
        <v>173</v>
      </c>
      <c r="Y33" s="118"/>
      <c r="Z33" s="118">
        <v>0</v>
      </c>
      <c r="AA33" s="118">
        <v>0</v>
      </c>
      <c r="AB33" s="118">
        <v>0</v>
      </c>
      <c r="AD33" s="107" t="s">
        <v>150</v>
      </c>
      <c r="AE33" s="125">
        <f t="shared" si="11"/>
        <v>76.397515527950304</v>
      </c>
      <c r="AF33" s="125">
        <f t="shared" si="12"/>
        <v>68.048128342245988</v>
      </c>
      <c r="AG33" s="125">
        <f t="shared" si="13"/>
        <v>85.306704707560627</v>
      </c>
      <c r="AH33" s="144"/>
      <c r="AI33" s="125">
        <f t="shared" si="14"/>
        <v>68.361581920903959</v>
      </c>
      <c r="AJ33" s="125">
        <f t="shared" si="15"/>
        <v>61.458333333333336</v>
      </c>
      <c r="AK33" s="125">
        <f t="shared" si="16"/>
        <v>76.543209876543202</v>
      </c>
      <c r="AL33" s="133"/>
      <c r="AM33" s="125">
        <f t="shared" si="17"/>
        <v>76.744186046511629</v>
      </c>
      <c r="AN33" s="125">
        <f t="shared" si="18"/>
        <v>70.992366412213741</v>
      </c>
      <c r="AO33" s="125">
        <f t="shared" si="19"/>
        <v>85.714285714285708</v>
      </c>
      <c r="AP33" s="133"/>
      <c r="AQ33" s="125">
        <f t="shared" si="20"/>
        <v>66.308243727598565</v>
      </c>
      <c r="AR33" s="125">
        <f t="shared" si="21"/>
        <v>61.437908496732028</v>
      </c>
      <c r="AS33" s="125">
        <f t="shared" si="22"/>
        <v>72.222222222222214</v>
      </c>
      <c r="AT33" s="133"/>
      <c r="AU33" s="125">
        <f t="shared" si="23"/>
        <v>80</v>
      </c>
      <c r="AV33" s="125">
        <f t="shared" si="24"/>
        <v>70.588235294117652</v>
      </c>
      <c r="AW33" s="125">
        <f t="shared" si="25"/>
        <v>89.285714285714292</v>
      </c>
      <c r="AX33" s="133"/>
      <c r="AY33" s="125">
        <f t="shared" si="26"/>
        <v>84.084084084084083</v>
      </c>
      <c r="AZ33" s="125">
        <f t="shared" si="27"/>
        <v>72.789115646258509</v>
      </c>
      <c r="BA33" s="125">
        <f t="shared" si="28"/>
        <v>93.010752688172033</v>
      </c>
      <c r="BB33" s="144"/>
      <c r="BC33" s="225">
        <v>0</v>
      </c>
      <c r="BD33" s="225">
        <v>0</v>
      </c>
      <c r="BE33" s="225">
        <v>0</v>
      </c>
    </row>
    <row r="34" spans="1:62" ht="15" customHeight="1" x14ac:dyDescent="0.2">
      <c r="A34" s="107" t="s">
        <v>103</v>
      </c>
      <c r="B34" s="261">
        <v>1387</v>
      </c>
      <c r="C34" s="261">
        <v>551</v>
      </c>
      <c r="D34" s="261">
        <v>836</v>
      </c>
      <c r="E34" s="261"/>
      <c r="F34" s="261">
        <v>90</v>
      </c>
      <c r="G34" s="261">
        <v>31</v>
      </c>
      <c r="H34" s="261">
        <v>59</v>
      </c>
      <c r="I34" s="261"/>
      <c r="J34" s="261">
        <v>171</v>
      </c>
      <c r="K34" s="261">
        <v>72</v>
      </c>
      <c r="L34" s="261">
        <v>99</v>
      </c>
      <c r="M34" s="261"/>
      <c r="N34" s="261">
        <v>240</v>
      </c>
      <c r="O34" s="261">
        <v>101</v>
      </c>
      <c r="P34" s="261">
        <v>139</v>
      </c>
      <c r="Q34" s="261"/>
      <c r="R34" s="261">
        <v>395</v>
      </c>
      <c r="S34" s="261">
        <v>161</v>
      </c>
      <c r="T34" s="261">
        <v>234</v>
      </c>
      <c r="U34" s="261"/>
      <c r="V34" s="261">
        <v>491</v>
      </c>
      <c r="W34" s="261">
        <v>186</v>
      </c>
      <c r="X34" s="261">
        <v>305</v>
      </c>
      <c r="Y34" s="118"/>
      <c r="Z34" s="118">
        <v>0</v>
      </c>
      <c r="AA34" s="118">
        <v>0</v>
      </c>
      <c r="AB34" s="118">
        <v>0</v>
      </c>
      <c r="AD34" s="107" t="s">
        <v>103</v>
      </c>
      <c r="AE34" s="125">
        <f t="shared" si="11"/>
        <v>58.79610004239084</v>
      </c>
      <c r="AF34" s="125">
        <f t="shared" si="12"/>
        <v>51.018518518518519</v>
      </c>
      <c r="AG34" s="125">
        <f t="shared" si="13"/>
        <v>65.363565285379195</v>
      </c>
      <c r="AH34" s="144"/>
      <c r="AI34" s="125">
        <f t="shared" si="14"/>
        <v>28.938906752411576</v>
      </c>
      <c r="AJ34" s="125">
        <f t="shared" si="15"/>
        <v>18.562874251497004</v>
      </c>
      <c r="AK34" s="125">
        <f t="shared" si="16"/>
        <v>40.972222222222221</v>
      </c>
      <c r="AL34" s="133"/>
      <c r="AM34" s="125">
        <f t="shared" si="17"/>
        <v>46.091644204851754</v>
      </c>
      <c r="AN34" s="125">
        <f t="shared" si="18"/>
        <v>39.560439560439562</v>
      </c>
      <c r="AO34" s="125">
        <f t="shared" si="19"/>
        <v>52.380952380952387</v>
      </c>
      <c r="AP34" s="133"/>
      <c r="AQ34" s="125">
        <f t="shared" si="20"/>
        <v>55.299539170506918</v>
      </c>
      <c r="AR34" s="125">
        <f t="shared" si="21"/>
        <v>50.248756218905477</v>
      </c>
      <c r="AS34" s="125">
        <f t="shared" si="22"/>
        <v>59.656652360515018</v>
      </c>
      <c r="AT34" s="133"/>
      <c r="AU34" s="125">
        <f t="shared" si="23"/>
        <v>61.71875</v>
      </c>
      <c r="AV34" s="125">
        <f t="shared" si="24"/>
        <v>58.122743682310471</v>
      </c>
      <c r="AW34" s="125">
        <f t="shared" si="25"/>
        <v>64.462809917355372</v>
      </c>
      <c r="AX34" s="133"/>
      <c r="AY34" s="125">
        <f t="shared" si="26"/>
        <v>81.426202321724702</v>
      </c>
      <c r="AZ34" s="125">
        <f t="shared" si="27"/>
        <v>73.517786561264813</v>
      </c>
      <c r="BA34" s="125">
        <f t="shared" si="28"/>
        <v>87.142857142857139</v>
      </c>
      <c r="BB34" s="144"/>
      <c r="BC34" s="225">
        <v>0</v>
      </c>
      <c r="BD34" s="225">
        <v>0</v>
      </c>
      <c r="BE34" s="225">
        <v>0</v>
      </c>
    </row>
    <row r="35" spans="1:62" s="165" customFormat="1" ht="15" customHeight="1" x14ac:dyDescent="0.2">
      <c r="A35" s="107" t="s">
        <v>104</v>
      </c>
      <c r="B35" s="261">
        <v>1252</v>
      </c>
      <c r="C35" s="261">
        <v>566</v>
      </c>
      <c r="D35" s="261">
        <v>686</v>
      </c>
      <c r="E35" s="261"/>
      <c r="F35" s="261">
        <v>87</v>
      </c>
      <c r="G35" s="261">
        <v>40</v>
      </c>
      <c r="H35" s="261">
        <v>47</v>
      </c>
      <c r="I35" s="261"/>
      <c r="J35" s="261">
        <v>121</v>
      </c>
      <c r="K35" s="261">
        <v>62</v>
      </c>
      <c r="L35" s="261">
        <v>59</v>
      </c>
      <c r="M35" s="261"/>
      <c r="N35" s="261">
        <v>253</v>
      </c>
      <c r="O35" s="261">
        <v>112</v>
      </c>
      <c r="P35" s="261">
        <v>141</v>
      </c>
      <c r="Q35" s="261"/>
      <c r="R35" s="261">
        <v>338</v>
      </c>
      <c r="S35" s="261">
        <v>173</v>
      </c>
      <c r="T35" s="261">
        <v>165</v>
      </c>
      <c r="U35" s="261"/>
      <c r="V35" s="261">
        <v>453</v>
      </c>
      <c r="W35" s="261">
        <v>179</v>
      </c>
      <c r="X35" s="261">
        <v>274</v>
      </c>
      <c r="Y35" s="118"/>
      <c r="Z35" s="118">
        <v>0</v>
      </c>
      <c r="AA35" s="118">
        <v>0</v>
      </c>
      <c r="AB35" s="118">
        <v>0</v>
      </c>
      <c r="AC35" s="123"/>
      <c r="AD35" s="107" t="s">
        <v>104</v>
      </c>
      <c r="AE35" s="125">
        <f t="shared" si="11"/>
        <v>64.106502816180239</v>
      </c>
      <c r="AF35" s="125">
        <f t="shared" si="12"/>
        <v>60.794844253490865</v>
      </c>
      <c r="AG35" s="125">
        <f t="shared" si="13"/>
        <v>67.123287671232873</v>
      </c>
      <c r="AH35" s="144"/>
      <c r="AI35" s="125">
        <f t="shared" si="14"/>
        <v>50.289017341040463</v>
      </c>
      <c r="AJ35" s="125">
        <f t="shared" si="15"/>
        <v>46.511627906976742</v>
      </c>
      <c r="AK35" s="125">
        <f t="shared" si="16"/>
        <v>54.022988505747129</v>
      </c>
      <c r="AL35" s="133"/>
      <c r="AM35" s="125">
        <f t="shared" si="17"/>
        <v>49.590163934426229</v>
      </c>
      <c r="AN35" s="125">
        <f t="shared" si="18"/>
        <v>46.969696969696969</v>
      </c>
      <c r="AO35" s="125">
        <f t="shared" si="19"/>
        <v>52.678571428571431</v>
      </c>
      <c r="AP35" s="133"/>
      <c r="AQ35" s="125">
        <f t="shared" si="20"/>
        <v>66.754617414248017</v>
      </c>
      <c r="AR35" s="125">
        <f t="shared" si="21"/>
        <v>60.215053763440864</v>
      </c>
      <c r="AS35" s="125">
        <f t="shared" si="22"/>
        <v>73.056994818652853</v>
      </c>
      <c r="AT35" s="133"/>
      <c r="AU35" s="125">
        <f t="shared" si="23"/>
        <v>55.592105263157897</v>
      </c>
      <c r="AV35" s="125">
        <f t="shared" si="24"/>
        <v>60.069444444444443</v>
      </c>
      <c r="AW35" s="125">
        <f t="shared" si="25"/>
        <v>51.5625</v>
      </c>
      <c r="AX35" s="133"/>
      <c r="AY35" s="125">
        <f t="shared" si="26"/>
        <v>82.513661202185801</v>
      </c>
      <c r="AZ35" s="125">
        <f t="shared" si="27"/>
        <v>74.895397489539747</v>
      </c>
      <c r="BA35" s="125">
        <f t="shared" si="28"/>
        <v>88.387096774193552</v>
      </c>
      <c r="BB35" s="144"/>
      <c r="BC35" s="225">
        <v>0</v>
      </c>
      <c r="BD35" s="225">
        <v>0</v>
      </c>
      <c r="BE35" s="225">
        <v>0</v>
      </c>
      <c r="BF35" s="133"/>
      <c r="BG35" s="133"/>
      <c r="BH35" s="133"/>
      <c r="BI35" s="133"/>
    </row>
    <row r="36" spans="1:62" ht="15" customHeight="1" thickBot="1" x14ac:dyDescent="0.25">
      <c r="A36" s="107" t="s">
        <v>151</v>
      </c>
      <c r="B36" s="261">
        <v>110</v>
      </c>
      <c r="C36" s="261">
        <v>41</v>
      </c>
      <c r="D36" s="261">
        <v>69</v>
      </c>
      <c r="E36" s="261"/>
      <c r="F36" s="261">
        <v>16</v>
      </c>
      <c r="G36" s="261">
        <v>6</v>
      </c>
      <c r="H36" s="261">
        <v>10</v>
      </c>
      <c r="I36" s="261"/>
      <c r="J36" s="261">
        <v>16</v>
      </c>
      <c r="K36" s="261">
        <v>7</v>
      </c>
      <c r="L36" s="261">
        <v>9</v>
      </c>
      <c r="M36" s="261"/>
      <c r="N36" s="261">
        <v>25</v>
      </c>
      <c r="O36" s="261">
        <v>11</v>
      </c>
      <c r="P36" s="261">
        <v>14</v>
      </c>
      <c r="Q36" s="261"/>
      <c r="R36" s="261">
        <v>22</v>
      </c>
      <c r="S36" s="261">
        <v>9</v>
      </c>
      <c r="T36" s="261">
        <v>13</v>
      </c>
      <c r="U36" s="261"/>
      <c r="V36" s="261">
        <v>31</v>
      </c>
      <c r="W36" s="261">
        <v>8</v>
      </c>
      <c r="X36" s="261">
        <v>23</v>
      </c>
      <c r="Y36" s="120"/>
      <c r="Z36" s="120">
        <v>0</v>
      </c>
      <c r="AA36" s="120">
        <v>0</v>
      </c>
      <c r="AB36" s="120">
        <v>0</v>
      </c>
      <c r="AD36" s="107" t="s">
        <v>151</v>
      </c>
      <c r="AE36" s="125">
        <f t="shared" si="11"/>
        <v>52.884615384615387</v>
      </c>
      <c r="AF36" s="125">
        <f t="shared" si="12"/>
        <v>36.936936936936938</v>
      </c>
      <c r="AG36" s="125">
        <f t="shared" si="13"/>
        <v>71.134020618556704</v>
      </c>
      <c r="AH36" s="166"/>
      <c r="AI36" s="125">
        <f t="shared" si="14"/>
        <v>69.565217391304344</v>
      </c>
      <c r="AJ36" s="125">
        <f t="shared" si="15"/>
        <v>54.54545454545454</v>
      </c>
      <c r="AK36" s="125">
        <f t="shared" si="16"/>
        <v>83.333333333333343</v>
      </c>
      <c r="AL36" s="122"/>
      <c r="AM36" s="125">
        <f t="shared" si="17"/>
        <v>48.484848484848484</v>
      </c>
      <c r="AN36" s="125">
        <f t="shared" si="18"/>
        <v>36.84210526315789</v>
      </c>
      <c r="AO36" s="125">
        <f t="shared" si="19"/>
        <v>64.285714285714292</v>
      </c>
      <c r="AP36" s="122"/>
      <c r="AQ36" s="125">
        <f t="shared" si="20"/>
        <v>52.083333333333336</v>
      </c>
      <c r="AR36" s="125">
        <f t="shared" si="21"/>
        <v>42.307692307692307</v>
      </c>
      <c r="AS36" s="125">
        <f t="shared" si="22"/>
        <v>63.636363636363633</v>
      </c>
      <c r="AT36" s="122"/>
      <c r="AU36" s="125">
        <f t="shared" si="23"/>
        <v>38.596491228070171</v>
      </c>
      <c r="AV36" s="125">
        <f t="shared" si="24"/>
        <v>26.47058823529412</v>
      </c>
      <c r="AW36" s="125">
        <f t="shared" si="25"/>
        <v>56.521739130434781</v>
      </c>
      <c r="AX36" s="122"/>
      <c r="AY36" s="125">
        <f t="shared" si="26"/>
        <v>65.957446808510639</v>
      </c>
      <c r="AZ36" s="125">
        <f t="shared" si="27"/>
        <v>38.095238095238095</v>
      </c>
      <c r="BA36" s="125">
        <f t="shared" si="28"/>
        <v>88.461538461538453</v>
      </c>
      <c r="BB36" s="166"/>
      <c r="BC36" s="228">
        <v>0</v>
      </c>
      <c r="BD36" s="228">
        <v>0</v>
      </c>
      <c r="BE36" s="228">
        <v>0</v>
      </c>
    </row>
    <row r="37" spans="1:62" s="101" customFormat="1" ht="15" customHeight="1" x14ac:dyDescent="0.2">
      <c r="A37" s="388" t="s">
        <v>238</v>
      </c>
      <c r="B37" s="388"/>
      <c r="C37" s="388"/>
      <c r="D37" s="388"/>
      <c r="E37" s="388"/>
      <c r="F37" s="388"/>
      <c r="G37" s="388"/>
      <c r="H37" s="388"/>
      <c r="I37" s="388"/>
      <c r="J37" s="388"/>
      <c r="K37" s="388"/>
      <c r="L37" s="388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8"/>
      <c r="AD37" s="388" t="s">
        <v>238</v>
      </c>
      <c r="AE37" s="388"/>
      <c r="AF37" s="388"/>
      <c r="AG37" s="388"/>
      <c r="AH37" s="388"/>
      <c r="AI37" s="388"/>
      <c r="AJ37" s="388"/>
      <c r="AK37" s="388"/>
      <c r="AL37" s="388"/>
      <c r="AM37" s="388"/>
      <c r="AN37" s="388"/>
      <c r="AO37" s="388"/>
      <c r="AP37" s="388"/>
      <c r="AQ37" s="388"/>
      <c r="AR37" s="388"/>
      <c r="AS37" s="388"/>
      <c r="AT37" s="388"/>
      <c r="AU37" s="388"/>
      <c r="AV37" s="388"/>
      <c r="AW37" s="388"/>
      <c r="AX37" s="388"/>
      <c r="AY37" s="388"/>
      <c r="AZ37" s="388"/>
      <c r="BA37" s="388"/>
      <c r="BB37" s="388"/>
      <c r="BC37" s="388"/>
      <c r="BD37" s="388"/>
      <c r="BE37" s="388"/>
      <c r="BF37" s="95"/>
      <c r="BG37" s="95"/>
      <c r="BH37" s="95"/>
      <c r="BI37" s="95"/>
      <c r="BJ37" s="95"/>
    </row>
    <row r="38" spans="1:62" s="101" customFormat="1" ht="15" customHeight="1" x14ac:dyDescent="0.2">
      <c r="A38" s="389" t="s">
        <v>224</v>
      </c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D38" s="389" t="s">
        <v>224</v>
      </c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95"/>
      <c r="BG38" s="95"/>
      <c r="BH38" s="95"/>
      <c r="BI38" s="95"/>
      <c r="BJ38" s="95"/>
    </row>
    <row r="39" spans="1:62" s="101" customFormat="1" ht="15" customHeight="1" x14ac:dyDescent="0.2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95"/>
      <c r="BG39" s="95"/>
      <c r="BH39" s="95"/>
      <c r="BI39" s="95"/>
      <c r="BJ39" s="95"/>
    </row>
    <row r="40" spans="1:62" s="101" customFormat="1" ht="15" customHeight="1" x14ac:dyDescent="0.2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29"/>
      <c r="AA40" s="372" t="s">
        <v>317</v>
      </c>
      <c r="AB40" s="372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29"/>
      <c r="BG40" s="372" t="s">
        <v>317</v>
      </c>
      <c r="BH40" s="372"/>
      <c r="BI40" s="95"/>
      <c r="BJ40" s="95"/>
    </row>
    <row r="41" spans="1:62" s="101" customFormat="1" ht="15" customHeight="1" x14ac:dyDescent="0.2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30"/>
      <c r="AA41" s="372"/>
      <c r="AB41" s="372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30"/>
      <c r="BG41" s="372"/>
      <c r="BH41" s="372"/>
      <c r="BI41" s="95"/>
      <c r="BJ41" s="95"/>
    </row>
    <row r="42" spans="1:62" s="101" customFormat="1" ht="15" customHeight="1" x14ac:dyDescent="0.2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95"/>
      <c r="BG42" s="95"/>
      <c r="BH42" s="95"/>
      <c r="BI42" s="95"/>
      <c r="BJ42" s="95"/>
    </row>
    <row r="43" spans="1:62" s="101" customFormat="1" ht="15" customHeight="1" x14ac:dyDescent="0.2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95"/>
      <c r="BG43" s="95"/>
      <c r="BH43" s="95"/>
      <c r="BI43" s="95"/>
      <c r="BJ43" s="95"/>
    </row>
    <row r="44" spans="1:62" ht="15" customHeight="1" x14ac:dyDescent="0.25">
      <c r="A44" s="390" t="s">
        <v>291</v>
      </c>
      <c r="B44" s="390"/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D44" s="390" t="s">
        <v>292</v>
      </c>
      <c r="AE44" s="390"/>
      <c r="AF44" s="390"/>
      <c r="AG44" s="390"/>
      <c r="AH44" s="390"/>
      <c r="AI44" s="390"/>
      <c r="AJ44" s="390"/>
      <c r="AK44" s="390"/>
      <c r="AL44" s="390"/>
      <c r="AM44" s="390"/>
      <c r="AN44" s="390"/>
      <c r="AO44" s="390"/>
      <c r="AP44" s="390"/>
      <c r="AQ44" s="390"/>
      <c r="AR44" s="390"/>
      <c r="AS44" s="390"/>
      <c r="AT44" s="390"/>
      <c r="AU44" s="390"/>
      <c r="AV44" s="390"/>
      <c r="AW44" s="390"/>
      <c r="AX44" s="390"/>
      <c r="AY44" s="390"/>
      <c r="AZ44" s="390"/>
      <c r="BA44" s="390"/>
      <c r="BB44" s="390"/>
      <c r="BC44" s="390"/>
      <c r="BD44" s="390"/>
      <c r="BE44" s="390"/>
    </row>
    <row r="45" spans="1:62" ht="15" customHeight="1" x14ac:dyDescent="0.25">
      <c r="A45" s="384" t="s">
        <v>154</v>
      </c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D45" s="384" t="s">
        <v>155</v>
      </c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</row>
    <row r="46" spans="1:62" s="101" customFormat="1" ht="15" customHeight="1" x14ac:dyDescent="0.2">
      <c r="A46" s="384" t="s">
        <v>236</v>
      </c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D46" s="384" t="s">
        <v>236</v>
      </c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  <c r="BG46" s="95"/>
      <c r="BH46" s="95"/>
      <c r="BI46" s="95"/>
      <c r="BJ46" s="95"/>
    </row>
    <row r="47" spans="1:62" s="101" customFormat="1" ht="15" customHeight="1" x14ac:dyDescent="0.2">
      <c r="A47" s="384" t="s">
        <v>246</v>
      </c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D47" s="384" t="s">
        <v>246</v>
      </c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G47" s="95"/>
      <c r="BH47" s="95"/>
      <c r="BI47" s="95"/>
      <c r="BJ47" s="95"/>
    </row>
    <row r="48" spans="1:62" s="101" customFormat="1" ht="15" customHeight="1" x14ac:dyDescent="0.2">
      <c r="A48" s="384" t="s">
        <v>230</v>
      </c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D48" s="384" t="s">
        <v>230</v>
      </c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  <c r="BG48" s="95"/>
      <c r="BH48" s="95"/>
      <c r="BI48" s="95"/>
      <c r="BJ48" s="95"/>
    </row>
    <row r="49" spans="1:62" s="101" customFormat="1" ht="15" customHeight="1" x14ac:dyDescent="0.2">
      <c r="A49" s="384" t="s">
        <v>481</v>
      </c>
      <c r="B49" s="38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D49" s="384" t="s">
        <v>481</v>
      </c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  <c r="BG49" s="95"/>
      <c r="BH49" s="95"/>
      <c r="BI49" s="95"/>
      <c r="BJ49" s="95"/>
    </row>
    <row r="50" spans="1:62" ht="15" customHeight="1" thickBot="1" x14ac:dyDescent="0.3">
      <c r="A50" s="121"/>
      <c r="B50" s="143"/>
      <c r="C50" s="121"/>
      <c r="D50" s="121"/>
      <c r="E50" s="121"/>
      <c r="F50" s="122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D50" s="121"/>
      <c r="AE50" s="143"/>
      <c r="AF50" s="121"/>
      <c r="AG50" s="121"/>
      <c r="AH50" s="121"/>
      <c r="AI50" s="122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</row>
    <row r="51" spans="1:62" s="101" customFormat="1" ht="15" customHeight="1" x14ac:dyDescent="0.2">
      <c r="A51" s="391" t="s">
        <v>242</v>
      </c>
      <c r="B51" s="385" t="s">
        <v>19</v>
      </c>
      <c r="C51" s="385"/>
      <c r="D51" s="385"/>
      <c r="E51" s="108"/>
      <c r="F51" s="385" t="s">
        <v>116</v>
      </c>
      <c r="G51" s="385"/>
      <c r="H51" s="385"/>
      <c r="I51" s="108"/>
      <c r="J51" s="385" t="s">
        <v>117</v>
      </c>
      <c r="K51" s="385"/>
      <c r="L51" s="385"/>
      <c r="M51" s="108"/>
      <c r="N51" s="385" t="s">
        <v>118</v>
      </c>
      <c r="O51" s="385"/>
      <c r="P51" s="385"/>
      <c r="Q51" s="108"/>
      <c r="R51" s="385" t="s">
        <v>119</v>
      </c>
      <c r="S51" s="385"/>
      <c r="T51" s="385"/>
      <c r="U51" s="108"/>
      <c r="V51" s="385" t="s">
        <v>120</v>
      </c>
      <c r="W51" s="385"/>
      <c r="X51" s="385"/>
      <c r="Y51" s="108"/>
      <c r="Z51" s="385" t="s">
        <v>121</v>
      </c>
      <c r="AA51" s="385"/>
      <c r="AB51" s="385"/>
      <c r="AD51" s="391" t="s">
        <v>242</v>
      </c>
      <c r="AE51" s="385" t="s">
        <v>19</v>
      </c>
      <c r="AF51" s="385"/>
      <c r="AG51" s="385"/>
      <c r="AH51" s="108"/>
      <c r="AI51" s="385" t="s">
        <v>116</v>
      </c>
      <c r="AJ51" s="385"/>
      <c r="AK51" s="385"/>
      <c r="AL51" s="108"/>
      <c r="AM51" s="385" t="s">
        <v>117</v>
      </c>
      <c r="AN51" s="385"/>
      <c r="AO51" s="385"/>
      <c r="AP51" s="108"/>
      <c r="AQ51" s="385" t="s">
        <v>118</v>
      </c>
      <c r="AR51" s="385"/>
      <c r="AS51" s="385"/>
      <c r="AT51" s="108"/>
      <c r="AU51" s="385" t="s">
        <v>119</v>
      </c>
      <c r="AV51" s="385"/>
      <c r="AW51" s="385"/>
      <c r="AX51" s="108"/>
      <c r="AY51" s="385" t="s">
        <v>120</v>
      </c>
      <c r="AZ51" s="385"/>
      <c r="BA51" s="385"/>
      <c r="BB51" s="108"/>
      <c r="BC51" s="385" t="s">
        <v>121</v>
      </c>
      <c r="BD51" s="385"/>
      <c r="BE51" s="385"/>
      <c r="BG51" s="95"/>
      <c r="BH51" s="95"/>
      <c r="BI51" s="95"/>
      <c r="BJ51" s="95"/>
    </row>
    <row r="52" spans="1:62" s="101" customFormat="1" ht="15" customHeight="1" thickBot="1" x14ac:dyDescent="0.25">
      <c r="A52" s="392"/>
      <c r="B52" s="109" t="s">
        <v>70</v>
      </c>
      <c r="C52" s="109" t="s">
        <v>71</v>
      </c>
      <c r="D52" s="109" t="s">
        <v>72</v>
      </c>
      <c r="E52" s="110"/>
      <c r="F52" s="109" t="s">
        <v>70</v>
      </c>
      <c r="G52" s="109" t="s">
        <v>71</v>
      </c>
      <c r="H52" s="109" t="s">
        <v>72</v>
      </c>
      <c r="I52" s="110"/>
      <c r="J52" s="109" t="s">
        <v>70</v>
      </c>
      <c r="K52" s="109" t="s">
        <v>71</v>
      </c>
      <c r="L52" s="109" t="s">
        <v>72</v>
      </c>
      <c r="M52" s="110"/>
      <c r="N52" s="109" t="s">
        <v>70</v>
      </c>
      <c r="O52" s="109" t="s">
        <v>71</v>
      </c>
      <c r="P52" s="109" t="s">
        <v>72</v>
      </c>
      <c r="Q52" s="110"/>
      <c r="R52" s="109" t="s">
        <v>70</v>
      </c>
      <c r="S52" s="109" t="s">
        <v>71</v>
      </c>
      <c r="T52" s="109" t="s">
        <v>72</v>
      </c>
      <c r="U52" s="110"/>
      <c r="V52" s="109" t="s">
        <v>70</v>
      </c>
      <c r="W52" s="109" t="s">
        <v>71</v>
      </c>
      <c r="X52" s="109" t="s">
        <v>72</v>
      </c>
      <c r="Y52" s="110"/>
      <c r="Z52" s="109" t="s">
        <v>70</v>
      </c>
      <c r="AA52" s="109" t="s">
        <v>71</v>
      </c>
      <c r="AB52" s="109" t="s">
        <v>72</v>
      </c>
      <c r="AD52" s="392"/>
      <c r="AE52" s="109" t="s">
        <v>70</v>
      </c>
      <c r="AF52" s="109" t="s">
        <v>71</v>
      </c>
      <c r="AG52" s="109" t="s">
        <v>72</v>
      </c>
      <c r="AH52" s="110"/>
      <c r="AI52" s="109" t="s">
        <v>70</v>
      </c>
      <c r="AJ52" s="109" t="s">
        <v>71</v>
      </c>
      <c r="AK52" s="109" t="s">
        <v>72</v>
      </c>
      <c r="AL52" s="110"/>
      <c r="AM52" s="109" t="s">
        <v>70</v>
      </c>
      <c r="AN52" s="109" t="s">
        <v>71</v>
      </c>
      <c r="AO52" s="109" t="s">
        <v>72</v>
      </c>
      <c r="AP52" s="110"/>
      <c r="AQ52" s="109" t="s">
        <v>70</v>
      </c>
      <c r="AR52" s="109" t="s">
        <v>71</v>
      </c>
      <c r="AS52" s="109" t="s">
        <v>72</v>
      </c>
      <c r="AT52" s="110"/>
      <c r="AU52" s="109" t="s">
        <v>70</v>
      </c>
      <c r="AV52" s="109" t="s">
        <v>71</v>
      </c>
      <c r="AW52" s="109" t="s">
        <v>72</v>
      </c>
      <c r="AX52" s="110"/>
      <c r="AY52" s="109" t="s">
        <v>70</v>
      </c>
      <c r="AZ52" s="109" t="s">
        <v>71</v>
      </c>
      <c r="BA52" s="109" t="s">
        <v>72</v>
      </c>
      <c r="BB52" s="110"/>
      <c r="BC52" s="109" t="s">
        <v>70</v>
      </c>
      <c r="BD52" s="109" t="s">
        <v>71</v>
      </c>
      <c r="BE52" s="109" t="s">
        <v>72</v>
      </c>
      <c r="BG52" s="95"/>
      <c r="BH52" s="95"/>
      <c r="BI52" s="95"/>
      <c r="BJ52" s="95"/>
    </row>
    <row r="53" spans="1:62" ht="15" customHeight="1" x14ac:dyDescent="0.25">
      <c r="A53" s="126"/>
      <c r="B53" s="112"/>
      <c r="C53" s="112"/>
      <c r="D53" s="112"/>
      <c r="E53" s="113"/>
      <c r="F53" s="112"/>
      <c r="G53" s="112"/>
      <c r="H53" s="112"/>
      <c r="I53" s="113"/>
      <c r="J53" s="112"/>
      <c r="K53" s="112"/>
      <c r="L53" s="112"/>
      <c r="M53" s="113"/>
      <c r="N53" s="112"/>
      <c r="O53" s="112"/>
      <c r="P53" s="112"/>
      <c r="Q53" s="113"/>
      <c r="R53" s="112"/>
      <c r="S53" s="112"/>
      <c r="T53" s="112"/>
      <c r="U53" s="113"/>
      <c r="V53" s="112"/>
      <c r="W53" s="112"/>
      <c r="X53" s="112"/>
      <c r="Y53" s="113"/>
      <c r="Z53" s="112"/>
      <c r="AA53" s="112"/>
      <c r="AB53" s="112"/>
      <c r="AD53" s="126"/>
      <c r="AE53" s="112"/>
      <c r="AF53" s="112"/>
      <c r="AG53" s="112"/>
      <c r="AH53" s="113"/>
      <c r="AI53" s="112"/>
      <c r="AJ53" s="112"/>
      <c r="AK53" s="112"/>
      <c r="AL53" s="113"/>
      <c r="AM53" s="112"/>
      <c r="AN53" s="112"/>
      <c r="AO53" s="112"/>
      <c r="AP53" s="113"/>
      <c r="AQ53" s="112"/>
      <c r="AR53" s="112"/>
      <c r="AS53" s="112"/>
      <c r="AT53" s="113"/>
      <c r="AU53" s="112"/>
      <c r="AV53" s="112"/>
      <c r="AW53" s="112"/>
      <c r="AX53" s="113"/>
      <c r="AY53" s="112"/>
      <c r="AZ53" s="112"/>
      <c r="BA53" s="112"/>
      <c r="BB53" s="113"/>
      <c r="BC53" s="112"/>
      <c r="BD53" s="112"/>
      <c r="BE53" s="112"/>
    </row>
    <row r="54" spans="1:62" s="148" customFormat="1" ht="15" customHeight="1" x14ac:dyDescent="0.25">
      <c r="A54" s="150" t="s">
        <v>244</v>
      </c>
      <c r="B54" s="152">
        <f>+F54+J54+N54+R54+V54+Z54</f>
        <v>9679</v>
      </c>
      <c r="C54" s="152">
        <f>+G54+K54+O54+S54+W54+AA54</f>
        <v>5658</v>
      </c>
      <c r="D54" s="152">
        <f>+H54+L54+P54+T54+X54+AB54</f>
        <v>4021</v>
      </c>
      <c r="E54" s="152"/>
      <c r="F54" s="152">
        <f>SUM(F56:F77)</f>
        <v>2209</v>
      </c>
      <c r="G54" s="152">
        <f>SUM(G56:G77)</f>
        <v>1312</v>
      </c>
      <c r="H54" s="152">
        <f>SUM(H56:H77)</f>
        <v>897</v>
      </c>
      <c r="I54" s="152"/>
      <c r="J54" s="152">
        <f>SUM(J56:J77)</f>
        <v>2254</v>
      </c>
      <c r="K54" s="152">
        <f>SUM(K56:K77)</f>
        <v>1316</v>
      </c>
      <c r="L54" s="152">
        <f>SUM(L56:L77)</f>
        <v>938</v>
      </c>
      <c r="M54" s="152"/>
      <c r="N54" s="152">
        <f>SUM(N56:N77)</f>
        <v>1887</v>
      </c>
      <c r="O54" s="152">
        <f>SUM(O56:O77)</f>
        <v>1102</v>
      </c>
      <c r="P54" s="152">
        <f>SUM(P56:P77)</f>
        <v>785</v>
      </c>
      <c r="Q54" s="152"/>
      <c r="R54" s="152">
        <f>SUM(R56:R77)</f>
        <v>2482</v>
      </c>
      <c r="S54" s="152">
        <f>SUM(S56:S77)</f>
        <v>1384</v>
      </c>
      <c r="T54" s="152">
        <f>SUM(T56:T77)</f>
        <v>1098</v>
      </c>
      <c r="U54" s="152"/>
      <c r="V54" s="152">
        <f>SUM(V56:V77)</f>
        <v>847</v>
      </c>
      <c r="W54" s="152">
        <f>SUM(W56:W77)</f>
        <v>544</v>
      </c>
      <c r="X54" s="152">
        <f>SUM(X56:X77)</f>
        <v>303</v>
      </c>
      <c r="Y54" s="152"/>
      <c r="Z54" s="152">
        <f>SUM(Z56:Z77)</f>
        <v>0</v>
      </c>
      <c r="AA54" s="152">
        <f>SUM(AA56:AA77)</f>
        <v>0</v>
      </c>
      <c r="AB54" s="152">
        <f>SUM(AB56:AB77)</f>
        <v>0</v>
      </c>
      <c r="AD54" s="150" t="s">
        <v>244</v>
      </c>
      <c r="AE54" s="210">
        <f>+B54/(B54+B13)*100</f>
        <v>29.873456790123459</v>
      </c>
      <c r="AF54" s="210">
        <f t="shared" ref="AF54:AG54" si="29">+C54/(C54+C13)*100</f>
        <v>36.430365076299012</v>
      </c>
      <c r="AG54" s="210">
        <f t="shared" si="29"/>
        <v>23.836623392020869</v>
      </c>
      <c r="AH54" s="211"/>
      <c r="AI54" s="210">
        <f>+F54/(F54+F13)*100</f>
        <v>46.573898376554922</v>
      </c>
      <c r="AJ54" s="210">
        <f t="shared" ref="AJ54" si="30">+G54/(G54+G13)*100</f>
        <v>53.441955193482691</v>
      </c>
      <c r="AK54" s="210">
        <f t="shared" ref="AK54" si="31">+H54/(H54+H13)*100</f>
        <v>39.204545454545453</v>
      </c>
      <c r="AL54" s="211"/>
      <c r="AM54" s="210">
        <f>+J54/(J54+J13)*100</f>
        <v>39.613356766256594</v>
      </c>
      <c r="AN54" s="210">
        <f t="shared" ref="AN54" si="32">+K54/(K54+K13)*100</f>
        <v>45.114844017826535</v>
      </c>
      <c r="AO54" s="210">
        <f t="shared" ref="AO54" si="33">+L54/(L54+L13)*100</f>
        <v>33.826181031373963</v>
      </c>
      <c r="AP54" s="211"/>
      <c r="AQ54" s="210">
        <f>+N54/(N54+N13)*100</f>
        <v>29.74464060529634</v>
      </c>
      <c r="AR54" s="210">
        <f t="shared" ref="AR54" si="34">+O54/(O54+O13)*100</f>
        <v>36.238079579085827</v>
      </c>
      <c r="AS54" s="210">
        <f t="shared" ref="AS54" si="35">+P54/(P54+P13)*100</f>
        <v>23.766273085074175</v>
      </c>
      <c r="AT54" s="211"/>
      <c r="AU54" s="210">
        <f>+R54/(R54+R13)*100</f>
        <v>28.823597723841598</v>
      </c>
      <c r="AV54" s="210">
        <f t="shared" ref="AV54" si="36">+S54/(S54+S13)*100</f>
        <v>34.51371571072319</v>
      </c>
      <c r="AW54" s="210">
        <f t="shared" ref="AW54" si="37">+T54/(T54+T13)*100</f>
        <v>23.864377309280592</v>
      </c>
      <c r="AX54" s="211"/>
      <c r="AY54" s="210">
        <f>+V54/(V54+V13)*100</f>
        <v>12.079292641186537</v>
      </c>
      <c r="AZ54" s="210">
        <f t="shared" ref="AZ54" si="38">+W54/(W54+W13)*100</f>
        <v>17.503217503217503</v>
      </c>
      <c r="BA54" s="210">
        <f t="shared" ref="BA54" si="39">+X54/(X54+X13)*100</f>
        <v>7.7612704918032795</v>
      </c>
      <c r="BB54" s="211"/>
      <c r="BC54" s="227">
        <v>0</v>
      </c>
      <c r="BD54" s="227">
        <v>0</v>
      </c>
      <c r="BE54" s="227">
        <v>0</v>
      </c>
      <c r="BF54" s="150"/>
      <c r="BG54" s="150"/>
      <c r="BH54" s="150"/>
      <c r="BI54" s="150"/>
    </row>
    <row r="55" spans="1:62" ht="15" customHeight="1" x14ac:dyDescent="0.25">
      <c r="A55" s="107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D55" s="107"/>
      <c r="AE55" s="125"/>
      <c r="AF55" s="125"/>
      <c r="AG55" s="125"/>
      <c r="AH55" s="149"/>
      <c r="AI55" s="125"/>
      <c r="AJ55" s="125"/>
      <c r="AK55" s="125"/>
      <c r="AL55" s="149"/>
      <c r="AM55" s="125"/>
      <c r="AN55" s="125"/>
      <c r="AO55" s="125"/>
      <c r="AP55" s="149"/>
      <c r="AQ55" s="125"/>
      <c r="AR55" s="125"/>
      <c r="AS55" s="125"/>
      <c r="AT55" s="149"/>
      <c r="AU55" s="125"/>
      <c r="AV55" s="125"/>
      <c r="AW55" s="125"/>
      <c r="AX55" s="149"/>
      <c r="AY55" s="125"/>
      <c r="AZ55" s="125"/>
      <c r="BA55" s="125"/>
      <c r="BB55" s="149"/>
      <c r="BC55" s="225"/>
      <c r="BD55" s="225"/>
      <c r="BE55" s="225"/>
    </row>
    <row r="56" spans="1:62" ht="15" customHeight="1" x14ac:dyDescent="0.2">
      <c r="A56" s="107" t="s">
        <v>79</v>
      </c>
      <c r="B56" s="261">
        <v>178</v>
      </c>
      <c r="C56" s="261">
        <v>93</v>
      </c>
      <c r="D56" s="261">
        <v>85</v>
      </c>
      <c r="E56" s="261"/>
      <c r="F56" s="261">
        <v>76</v>
      </c>
      <c r="G56" s="261">
        <v>40</v>
      </c>
      <c r="H56" s="261">
        <v>36</v>
      </c>
      <c r="I56" s="261"/>
      <c r="J56" s="261">
        <v>47</v>
      </c>
      <c r="K56" s="261">
        <v>21</v>
      </c>
      <c r="L56" s="261">
        <v>26</v>
      </c>
      <c r="M56" s="261"/>
      <c r="N56" s="261">
        <v>20</v>
      </c>
      <c r="O56" s="261">
        <v>13</v>
      </c>
      <c r="P56" s="261">
        <v>7</v>
      </c>
      <c r="Q56" s="261"/>
      <c r="R56" s="261">
        <v>34</v>
      </c>
      <c r="S56" s="261">
        <v>18</v>
      </c>
      <c r="T56" s="261">
        <v>16</v>
      </c>
      <c r="U56" s="261"/>
      <c r="V56" s="261">
        <v>1</v>
      </c>
      <c r="W56" s="261">
        <v>1</v>
      </c>
      <c r="X56" s="261">
        <v>0</v>
      </c>
      <c r="Y56" s="118"/>
      <c r="Z56" s="118">
        <v>0</v>
      </c>
      <c r="AA56" s="118">
        <v>0</v>
      </c>
      <c r="AB56" s="118">
        <v>0</v>
      </c>
      <c r="AD56" s="107" t="s">
        <v>79</v>
      </c>
      <c r="AE56" s="125">
        <f t="shared" ref="AE56:AE77" si="40">+B56/(B56+B15)*100</f>
        <v>36.326530612244902</v>
      </c>
      <c r="AF56" s="125">
        <f t="shared" ref="AF56:AF77" si="41">+C56/(C56+C15)*100</f>
        <v>44.497607655502392</v>
      </c>
      <c r="AG56" s="125">
        <f t="shared" ref="AG56:AG77" si="42">+D56/(D56+D15)*100</f>
        <v>30.2491103202847</v>
      </c>
      <c r="AH56" s="149"/>
      <c r="AI56" s="125">
        <f t="shared" ref="AI56:AI77" si="43">+F56/(F56+F15)*100</f>
        <v>75.247524752475243</v>
      </c>
      <c r="AJ56" s="125">
        <f t="shared" ref="AJ56:AJ77" si="44">+G56/(G56+G15)*100</f>
        <v>85.106382978723403</v>
      </c>
      <c r="AK56" s="125">
        <f t="shared" ref="AK56:AK77" si="45">+H56/(H56+H15)*100</f>
        <v>66.666666666666657</v>
      </c>
      <c r="AL56" s="165"/>
      <c r="AM56" s="125">
        <f t="shared" ref="AM56:AM77" si="46">+J56/(J56+J15)*100</f>
        <v>45.192307692307693</v>
      </c>
      <c r="AN56" s="125">
        <f t="shared" ref="AN56:AN77" si="47">+K56/(K56+K15)*100</f>
        <v>47.727272727272727</v>
      </c>
      <c r="AO56" s="125">
        <f t="shared" ref="AO56:AO77" si="48">+L56/(L56+L15)*100</f>
        <v>43.333333333333336</v>
      </c>
      <c r="AP56" s="165"/>
      <c r="AQ56" s="125">
        <f t="shared" ref="AQ56:AQ77" si="49">+N56/(N56+N15)*100</f>
        <v>21.50537634408602</v>
      </c>
      <c r="AR56" s="125">
        <f t="shared" ref="AR56:AR77" si="50">+O56/(O56+O15)*100</f>
        <v>31.707317073170731</v>
      </c>
      <c r="AS56" s="125">
        <f t="shared" ref="AS56:AS77" si="51">+P56/(P56+P15)*100</f>
        <v>13.461538461538462</v>
      </c>
      <c r="AT56" s="165"/>
      <c r="AU56" s="125">
        <f t="shared" ref="AU56:AU77" si="52">+R56/(R56+R15)*100</f>
        <v>33.009708737864081</v>
      </c>
      <c r="AV56" s="125">
        <f t="shared" ref="AV56:AV77" si="53">+S56/(S56+S15)*100</f>
        <v>47.368421052631575</v>
      </c>
      <c r="AW56" s="125">
        <f t="shared" ref="AW56:AW77" si="54">+T56/(T56+T15)*100</f>
        <v>24.615384615384617</v>
      </c>
      <c r="AX56" s="165"/>
      <c r="AY56" s="125">
        <f t="shared" ref="AY56:AY77" si="55">+V56/(V56+V15)*100</f>
        <v>1.1235955056179776</v>
      </c>
      <c r="AZ56" s="125">
        <f t="shared" ref="AZ56:AZ77" si="56">+W56/(W56+W15)*100</f>
        <v>2.5641025641025639</v>
      </c>
      <c r="BA56" s="125">
        <f t="shared" ref="BA56:BA77" si="57">+X56/(X56+X15)*100</f>
        <v>0</v>
      </c>
      <c r="BB56" s="149"/>
      <c r="BC56" s="225">
        <v>0</v>
      </c>
      <c r="BD56" s="225">
        <v>0</v>
      </c>
      <c r="BE56" s="225">
        <v>0</v>
      </c>
    </row>
    <row r="57" spans="1:62" ht="15" customHeight="1" x14ac:dyDescent="0.2">
      <c r="A57" s="107" t="s">
        <v>80</v>
      </c>
      <c r="B57" s="261">
        <v>317</v>
      </c>
      <c r="C57" s="261">
        <v>201</v>
      </c>
      <c r="D57" s="261">
        <v>116</v>
      </c>
      <c r="E57" s="261"/>
      <c r="F57" s="261">
        <v>65</v>
      </c>
      <c r="G57" s="261">
        <v>46</v>
      </c>
      <c r="H57" s="261">
        <v>19</v>
      </c>
      <c r="I57" s="261"/>
      <c r="J57" s="261">
        <v>84</v>
      </c>
      <c r="K57" s="261">
        <v>48</v>
      </c>
      <c r="L57" s="261">
        <v>36</v>
      </c>
      <c r="M57" s="261"/>
      <c r="N57" s="261">
        <v>117</v>
      </c>
      <c r="O57" s="261">
        <v>73</v>
      </c>
      <c r="P57" s="261">
        <v>44</v>
      </c>
      <c r="Q57" s="261"/>
      <c r="R57" s="261">
        <v>22</v>
      </c>
      <c r="S57" s="261">
        <v>17</v>
      </c>
      <c r="T57" s="261">
        <v>5</v>
      </c>
      <c r="U57" s="261"/>
      <c r="V57" s="261">
        <v>29</v>
      </c>
      <c r="W57" s="261">
        <v>17</v>
      </c>
      <c r="X57" s="261">
        <v>12</v>
      </c>
      <c r="Y57" s="171"/>
      <c r="Z57" s="171">
        <v>0</v>
      </c>
      <c r="AA57" s="171">
        <v>0</v>
      </c>
      <c r="AB57" s="171">
        <v>0</v>
      </c>
      <c r="AC57" s="165"/>
      <c r="AD57" s="107" t="s">
        <v>80</v>
      </c>
      <c r="AE57" s="125">
        <f t="shared" si="40"/>
        <v>28.896991795806748</v>
      </c>
      <c r="AF57" s="125">
        <f t="shared" si="41"/>
        <v>35.263157894736842</v>
      </c>
      <c r="AG57" s="125">
        <f t="shared" si="42"/>
        <v>22.011385199240987</v>
      </c>
      <c r="AH57" s="149"/>
      <c r="AI57" s="125">
        <f t="shared" si="43"/>
        <v>31.707317073170731</v>
      </c>
      <c r="AJ57" s="125">
        <f t="shared" si="44"/>
        <v>46</v>
      </c>
      <c r="AK57" s="125">
        <f t="shared" si="45"/>
        <v>18.095238095238095</v>
      </c>
      <c r="AL57" s="165"/>
      <c r="AM57" s="125">
        <f t="shared" si="46"/>
        <v>46.153846153846153</v>
      </c>
      <c r="AN57" s="125">
        <f t="shared" si="47"/>
        <v>48</v>
      </c>
      <c r="AO57" s="125">
        <f t="shared" si="48"/>
        <v>43.902439024390247</v>
      </c>
      <c r="AP57" s="165"/>
      <c r="AQ57" s="125">
        <f t="shared" si="49"/>
        <v>48.953974895397486</v>
      </c>
      <c r="AR57" s="125">
        <f t="shared" si="50"/>
        <v>58.870967741935488</v>
      </c>
      <c r="AS57" s="125">
        <f t="shared" si="51"/>
        <v>38.260869565217391</v>
      </c>
      <c r="AT57" s="165"/>
      <c r="AU57" s="125">
        <f t="shared" si="52"/>
        <v>7.9422382671480145</v>
      </c>
      <c r="AV57" s="125">
        <f t="shared" si="53"/>
        <v>11.971830985915492</v>
      </c>
      <c r="AW57" s="125">
        <f t="shared" si="54"/>
        <v>3.7037037037037033</v>
      </c>
      <c r="AX57" s="165"/>
      <c r="AY57" s="125">
        <f t="shared" si="55"/>
        <v>14.948453608247423</v>
      </c>
      <c r="AZ57" s="125">
        <f t="shared" si="56"/>
        <v>16.346153846153847</v>
      </c>
      <c r="BA57" s="125">
        <f t="shared" si="57"/>
        <v>13.333333333333334</v>
      </c>
      <c r="BB57" s="149"/>
      <c r="BC57" s="225">
        <v>0</v>
      </c>
      <c r="BD57" s="225">
        <v>0</v>
      </c>
      <c r="BE57" s="225">
        <v>0</v>
      </c>
    </row>
    <row r="58" spans="1:62" ht="15" customHeight="1" x14ac:dyDescent="0.2">
      <c r="A58" s="107" t="s">
        <v>82</v>
      </c>
      <c r="B58" s="261">
        <v>285</v>
      </c>
      <c r="C58" s="261">
        <v>173</v>
      </c>
      <c r="D58" s="261">
        <v>112</v>
      </c>
      <c r="E58" s="261"/>
      <c r="F58" s="261">
        <v>110</v>
      </c>
      <c r="G58" s="261">
        <v>55</v>
      </c>
      <c r="H58" s="261">
        <v>55</v>
      </c>
      <c r="I58" s="261"/>
      <c r="J58" s="261">
        <v>26</v>
      </c>
      <c r="K58" s="261">
        <v>19</v>
      </c>
      <c r="L58" s="261">
        <v>7</v>
      </c>
      <c r="M58" s="261"/>
      <c r="N58" s="261">
        <v>57</v>
      </c>
      <c r="O58" s="261">
        <v>38</v>
      </c>
      <c r="P58" s="261">
        <v>19</v>
      </c>
      <c r="Q58" s="261"/>
      <c r="R58" s="261">
        <v>27</v>
      </c>
      <c r="S58" s="261">
        <v>16</v>
      </c>
      <c r="T58" s="261">
        <v>11</v>
      </c>
      <c r="U58" s="261"/>
      <c r="V58" s="261">
        <v>65</v>
      </c>
      <c r="W58" s="261">
        <v>45</v>
      </c>
      <c r="X58" s="261">
        <v>20</v>
      </c>
      <c r="Y58" s="118"/>
      <c r="Z58" s="118">
        <v>0</v>
      </c>
      <c r="AA58" s="118">
        <v>0</v>
      </c>
      <c r="AB58" s="118">
        <v>0</v>
      </c>
      <c r="AD58" s="107" t="s">
        <v>82</v>
      </c>
      <c r="AE58" s="125">
        <f>+B58/(B58+B17)*100</f>
        <v>25.560538116591928</v>
      </c>
      <c r="AF58" s="125">
        <f t="shared" si="41"/>
        <v>36.268343815513624</v>
      </c>
      <c r="AG58" s="125">
        <f t="shared" si="42"/>
        <v>17.554858934169278</v>
      </c>
      <c r="AH58" s="149"/>
      <c r="AI58" s="125">
        <f t="shared" si="43"/>
        <v>56.410256410256409</v>
      </c>
      <c r="AJ58" s="125">
        <f t="shared" si="44"/>
        <v>61.797752808988761</v>
      </c>
      <c r="AK58" s="125">
        <f t="shared" si="45"/>
        <v>51.886792452830186</v>
      </c>
      <c r="AL58" s="165"/>
      <c r="AM58" s="125">
        <f t="shared" si="46"/>
        <v>12.682926829268293</v>
      </c>
      <c r="AN58" s="125">
        <f t="shared" si="47"/>
        <v>20.43010752688172</v>
      </c>
      <c r="AO58" s="125">
        <f t="shared" si="48"/>
        <v>6.25</v>
      </c>
      <c r="AP58" s="165"/>
      <c r="AQ58" s="125">
        <f t="shared" si="49"/>
        <v>22.440944881889763</v>
      </c>
      <c r="AR58" s="125">
        <f t="shared" si="50"/>
        <v>35.514018691588781</v>
      </c>
      <c r="AS58" s="125">
        <f t="shared" si="51"/>
        <v>12.925170068027212</v>
      </c>
      <c r="AT58" s="165"/>
      <c r="AU58" s="125">
        <f t="shared" si="52"/>
        <v>10.150375939849624</v>
      </c>
      <c r="AV58" s="125">
        <f t="shared" si="53"/>
        <v>14.814814814814813</v>
      </c>
      <c r="AW58" s="125">
        <f t="shared" si="54"/>
        <v>6.962025316455696</v>
      </c>
      <c r="AX58" s="165"/>
      <c r="AY58" s="125">
        <f t="shared" si="55"/>
        <v>33.333333333333329</v>
      </c>
      <c r="AZ58" s="125">
        <f t="shared" si="56"/>
        <v>56.25</v>
      </c>
      <c r="BA58" s="125">
        <f t="shared" si="57"/>
        <v>17.391304347826086</v>
      </c>
      <c r="BB58" s="149"/>
      <c r="BC58" s="225">
        <v>0</v>
      </c>
      <c r="BD58" s="225">
        <v>0</v>
      </c>
      <c r="BE58" s="225">
        <v>0</v>
      </c>
    </row>
    <row r="59" spans="1:62" ht="15" customHeight="1" x14ac:dyDescent="0.2">
      <c r="A59" s="107" t="s">
        <v>83</v>
      </c>
      <c r="B59" s="261">
        <v>187</v>
      </c>
      <c r="C59" s="261">
        <v>124</v>
      </c>
      <c r="D59" s="261">
        <v>63</v>
      </c>
      <c r="E59" s="261"/>
      <c r="F59" s="261">
        <v>43</v>
      </c>
      <c r="G59" s="261">
        <v>29</v>
      </c>
      <c r="H59" s="261">
        <v>14</v>
      </c>
      <c r="I59" s="261"/>
      <c r="J59" s="261">
        <v>40</v>
      </c>
      <c r="K59" s="261">
        <v>23</v>
      </c>
      <c r="L59" s="261">
        <v>17</v>
      </c>
      <c r="M59" s="261"/>
      <c r="N59" s="261">
        <v>27</v>
      </c>
      <c r="O59" s="261">
        <v>22</v>
      </c>
      <c r="P59" s="261">
        <v>5</v>
      </c>
      <c r="Q59" s="261"/>
      <c r="R59" s="261">
        <v>57</v>
      </c>
      <c r="S59" s="261">
        <v>37</v>
      </c>
      <c r="T59" s="261">
        <v>20</v>
      </c>
      <c r="U59" s="261"/>
      <c r="V59" s="261">
        <v>20</v>
      </c>
      <c r="W59" s="261">
        <v>13</v>
      </c>
      <c r="X59" s="261">
        <v>7</v>
      </c>
      <c r="Y59" s="118"/>
      <c r="Z59" s="118">
        <v>0</v>
      </c>
      <c r="AA59" s="118">
        <v>0</v>
      </c>
      <c r="AB59" s="118">
        <v>0</v>
      </c>
      <c r="AD59" s="107" t="s">
        <v>83</v>
      </c>
      <c r="AE59" s="125">
        <f t="shared" si="40"/>
        <v>33.452593917710196</v>
      </c>
      <c r="AF59" s="125">
        <f t="shared" si="41"/>
        <v>44.927536231884055</v>
      </c>
      <c r="AG59" s="125">
        <f t="shared" si="42"/>
        <v>22.261484098939928</v>
      </c>
      <c r="AH59" s="149"/>
      <c r="AI59" s="125">
        <f t="shared" si="43"/>
        <v>55.844155844155843</v>
      </c>
      <c r="AJ59" s="125">
        <f t="shared" si="44"/>
        <v>78.378378378378372</v>
      </c>
      <c r="AK59" s="125">
        <f t="shared" si="45"/>
        <v>35</v>
      </c>
      <c r="AL59" s="165"/>
      <c r="AM59" s="125">
        <f t="shared" si="46"/>
        <v>39.603960396039604</v>
      </c>
      <c r="AN59" s="125">
        <f t="shared" si="47"/>
        <v>48.936170212765958</v>
      </c>
      <c r="AO59" s="125">
        <f t="shared" si="48"/>
        <v>31.481481481481481</v>
      </c>
      <c r="AP59" s="165"/>
      <c r="AQ59" s="125">
        <f t="shared" si="49"/>
        <v>24.324324324324326</v>
      </c>
      <c r="AR59" s="125">
        <f t="shared" si="50"/>
        <v>42.307692307692307</v>
      </c>
      <c r="AS59" s="125">
        <f t="shared" si="51"/>
        <v>8.4745762711864394</v>
      </c>
      <c r="AT59" s="165"/>
      <c r="AU59" s="125">
        <f t="shared" si="52"/>
        <v>42.537313432835823</v>
      </c>
      <c r="AV59" s="125">
        <f t="shared" si="53"/>
        <v>56.92307692307692</v>
      </c>
      <c r="AW59" s="125">
        <f t="shared" si="54"/>
        <v>28.985507246376812</v>
      </c>
      <c r="AX59" s="165"/>
      <c r="AY59" s="125">
        <f t="shared" si="55"/>
        <v>14.705882352941178</v>
      </c>
      <c r="AZ59" s="125">
        <f t="shared" si="56"/>
        <v>17.333333333333336</v>
      </c>
      <c r="BA59" s="125">
        <f t="shared" si="57"/>
        <v>11.475409836065573</v>
      </c>
      <c r="BB59" s="149"/>
      <c r="BC59" s="225">
        <v>0</v>
      </c>
      <c r="BD59" s="225">
        <v>0</v>
      </c>
      <c r="BE59" s="225">
        <v>0</v>
      </c>
    </row>
    <row r="60" spans="1:62" ht="15" customHeight="1" x14ac:dyDescent="0.2">
      <c r="A60" s="107" t="s">
        <v>84</v>
      </c>
      <c r="B60" s="261">
        <v>901</v>
      </c>
      <c r="C60" s="261">
        <v>647</v>
      </c>
      <c r="D60" s="261">
        <v>254</v>
      </c>
      <c r="E60" s="261"/>
      <c r="F60" s="261">
        <v>207</v>
      </c>
      <c r="G60" s="261">
        <v>151</v>
      </c>
      <c r="H60" s="261">
        <v>56</v>
      </c>
      <c r="I60" s="261"/>
      <c r="J60" s="261">
        <v>231</v>
      </c>
      <c r="K60" s="261">
        <v>163</v>
      </c>
      <c r="L60" s="261">
        <v>68</v>
      </c>
      <c r="M60" s="261"/>
      <c r="N60" s="261">
        <v>139</v>
      </c>
      <c r="O60" s="261">
        <v>112</v>
      </c>
      <c r="P60" s="261">
        <v>27</v>
      </c>
      <c r="Q60" s="261"/>
      <c r="R60" s="261">
        <v>259</v>
      </c>
      <c r="S60" s="261">
        <v>171</v>
      </c>
      <c r="T60" s="261">
        <v>88</v>
      </c>
      <c r="U60" s="261"/>
      <c r="V60" s="261">
        <v>65</v>
      </c>
      <c r="W60" s="261">
        <v>50</v>
      </c>
      <c r="X60" s="261">
        <v>15</v>
      </c>
      <c r="Y60" s="118"/>
      <c r="Z60" s="118">
        <v>0</v>
      </c>
      <c r="AA60" s="118">
        <v>0</v>
      </c>
      <c r="AB60" s="118">
        <v>0</v>
      </c>
      <c r="AD60" s="107" t="s">
        <v>84</v>
      </c>
      <c r="AE60" s="125">
        <f t="shared" si="40"/>
        <v>31.770098730606488</v>
      </c>
      <c r="AF60" s="125">
        <f t="shared" si="41"/>
        <v>43.775372124492556</v>
      </c>
      <c r="AG60" s="125">
        <f t="shared" si="42"/>
        <v>18.7039764359352</v>
      </c>
      <c r="AH60" s="149"/>
      <c r="AI60" s="125">
        <f t="shared" si="43"/>
        <v>57.182320441988956</v>
      </c>
      <c r="AJ60" s="125">
        <f t="shared" si="44"/>
        <v>69.907407407407405</v>
      </c>
      <c r="AK60" s="125">
        <f t="shared" si="45"/>
        <v>38.356164383561641</v>
      </c>
      <c r="AL60" s="165"/>
      <c r="AM60" s="125">
        <f t="shared" si="46"/>
        <v>45.833333333333329</v>
      </c>
      <c r="AN60" s="125">
        <f t="shared" si="47"/>
        <v>56.597222222222221</v>
      </c>
      <c r="AO60" s="125">
        <f t="shared" si="48"/>
        <v>31.481481481481481</v>
      </c>
      <c r="AP60" s="165"/>
      <c r="AQ60" s="125">
        <f t="shared" si="49"/>
        <v>26.833976833976834</v>
      </c>
      <c r="AR60" s="125">
        <f t="shared" si="50"/>
        <v>43.921568627450981</v>
      </c>
      <c r="AS60" s="125">
        <f t="shared" si="51"/>
        <v>10.266159695817491</v>
      </c>
      <c r="AT60" s="165"/>
      <c r="AU60" s="125">
        <f t="shared" si="52"/>
        <v>32.909783989834821</v>
      </c>
      <c r="AV60" s="125">
        <f t="shared" si="53"/>
        <v>42.222222222222221</v>
      </c>
      <c r="AW60" s="125">
        <f t="shared" si="54"/>
        <v>23.036649214659686</v>
      </c>
      <c r="AX60" s="165"/>
      <c r="AY60" s="125">
        <f t="shared" si="55"/>
        <v>9.7744360902255636</v>
      </c>
      <c r="AZ60" s="125">
        <f t="shared" si="56"/>
        <v>15.923566878980891</v>
      </c>
      <c r="BA60" s="125">
        <f t="shared" si="57"/>
        <v>4.2735042735042734</v>
      </c>
      <c r="BB60" s="149"/>
      <c r="BC60" s="225">
        <v>0</v>
      </c>
      <c r="BD60" s="225">
        <v>0</v>
      </c>
      <c r="BE60" s="225">
        <v>0</v>
      </c>
    </row>
    <row r="61" spans="1:62" ht="15" customHeight="1" x14ac:dyDescent="0.2">
      <c r="A61" s="107" t="s">
        <v>86</v>
      </c>
      <c r="B61" s="261">
        <v>964</v>
      </c>
      <c r="C61" s="261">
        <v>520</v>
      </c>
      <c r="D61" s="261">
        <v>444</v>
      </c>
      <c r="E61" s="261"/>
      <c r="F61" s="261">
        <v>265</v>
      </c>
      <c r="G61" s="261">
        <v>137</v>
      </c>
      <c r="H61" s="261">
        <v>128</v>
      </c>
      <c r="I61" s="261"/>
      <c r="J61" s="261">
        <v>227</v>
      </c>
      <c r="K61" s="261">
        <v>132</v>
      </c>
      <c r="L61" s="261">
        <v>95</v>
      </c>
      <c r="M61" s="261"/>
      <c r="N61" s="261">
        <v>203</v>
      </c>
      <c r="O61" s="261">
        <v>92</v>
      </c>
      <c r="P61" s="261">
        <v>111</v>
      </c>
      <c r="Q61" s="261"/>
      <c r="R61" s="261">
        <v>193</v>
      </c>
      <c r="S61" s="261">
        <v>112</v>
      </c>
      <c r="T61" s="261">
        <v>81</v>
      </c>
      <c r="U61" s="261"/>
      <c r="V61" s="261">
        <v>76</v>
      </c>
      <c r="W61" s="261">
        <v>47</v>
      </c>
      <c r="X61" s="261">
        <v>29</v>
      </c>
      <c r="Y61" s="118"/>
      <c r="Z61" s="118">
        <v>0</v>
      </c>
      <c r="AA61" s="118">
        <v>0</v>
      </c>
      <c r="AB61" s="118">
        <v>0</v>
      </c>
      <c r="AD61" s="107" t="s">
        <v>86</v>
      </c>
      <c r="AE61" s="125">
        <f t="shared" si="40"/>
        <v>39.638157894736842</v>
      </c>
      <c r="AF61" s="125">
        <f t="shared" si="41"/>
        <v>45.178105994787146</v>
      </c>
      <c r="AG61" s="125">
        <f t="shared" si="42"/>
        <v>34.660421545667447</v>
      </c>
      <c r="AH61" s="149"/>
      <c r="AI61" s="125">
        <f t="shared" si="43"/>
        <v>54.979253112033199</v>
      </c>
      <c r="AJ61" s="125">
        <f t="shared" si="44"/>
        <v>57.083333333333329</v>
      </c>
      <c r="AK61" s="125">
        <f t="shared" si="45"/>
        <v>52.892561983471076</v>
      </c>
      <c r="AL61" s="165"/>
      <c r="AM61" s="125">
        <f t="shared" si="46"/>
        <v>44.685039370078741</v>
      </c>
      <c r="AN61" s="125">
        <f t="shared" si="47"/>
        <v>53.01204819277109</v>
      </c>
      <c r="AO61" s="125">
        <f t="shared" si="48"/>
        <v>36.679536679536682</v>
      </c>
      <c r="AP61" s="165"/>
      <c r="AQ61" s="125">
        <f t="shared" si="49"/>
        <v>38.963531669865645</v>
      </c>
      <c r="AR61" s="125">
        <f t="shared" si="50"/>
        <v>38.81856540084388</v>
      </c>
      <c r="AS61" s="125">
        <f t="shared" si="51"/>
        <v>39.08450704225352</v>
      </c>
      <c r="AT61" s="165"/>
      <c r="AU61" s="125">
        <f t="shared" si="52"/>
        <v>37.403100775193799</v>
      </c>
      <c r="AV61" s="125">
        <f t="shared" si="53"/>
        <v>46.090534979423872</v>
      </c>
      <c r="AW61" s="125">
        <f t="shared" si="54"/>
        <v>29.670329670329672</v>
      </c>
      <c r="AX61" s="165"/>
      <c r="AY61" s="125">
        <f t="shared" si="55"/>
        <v>18.765432098765434</v>
      </c>
      <c r="AZ61" s="125">
        <f t="shared" si="56"/>
        <v>25.824175824175828</v>
      </c>
      <c r="BA61" s="125">
        <f t="shared" si="57"/>
        <v>13.004484304932735</v>
      </c>
      <c r="BB61" s="149"/>
      <c r="BC61" s="225">
        <v>0</v>
      </c>
      <c r="BD61" s="225">
        <v>0</v>
      </c>
      <c r="BE61" s="225">
        <v>0</v>
      </c>
    </row>
    <row r="62" spans="1:62" ht="15" customHeight="1" x14ac:dyDescent="0.2">
      <c r="A62" s="107" t="s">
        <v>87</v>
      </c>
      <c r="B62" s="261">
        <v>511</v>
      </c>
      <c r="C62" s="261">
        <v>291</v>
      </c>
      <c r="D62" s="261">
        <v>220</v>
      </c>
      <c r="E62" s="261"/>
      <c r="F62" s="261">
        <v>122</v>
      </c>
      <c r="G62" s="261">
        <v>61</v>
      </c>
      <c r="H62" s="261">
        <v>61</v>
      </c>
      <c r="I62" s="261"/>
      <c r="J62" s="261">
        <v>135</v>
      </c>
      <c r="K62" s="261">
        <v>82</v>
      </c>
      <c r="L62" s="261">
        <v>53</v>
      </c>
      <c r="M62" s="261"/>
      <c r="N62" s="261">
        <v>103</v>
      </c>
      <c r="O62" s="261">
        <v>62</v>
      </c>
      <c r="P62" s="261">
        <v>41</v>
      </c>
      <c r="Q62" s="261"/>
      <c r="R62" s="261">
        <v>117</v>
      </c>
      <c r="S62" s="261">
        <v>64</v>
      </c>
      <c r="T62" s="261">
        <v>53</v>
      </c>
      <c r="U62" s="261"/>
      <c r="V62" s="261">
        <v>34</v>
      </c>
      <c r="W62" s="261">
        <v>22</v>
      </c>
      <c r="X62" s="261">
        <v>12</v>
      </c>
      <c r="Y62" s="118"/>
      <c r="Z62" s="118">
        <v>0</v>
      </c>
      <c r="AA62" s="118">
        <v>0</v>
      </c>
      <c r="AB62" s="118">
        <v>0</v>
      </c>
      <c r="AD62" s="107" t="s">
        <v>87</v>
      </c>
      <c r="AE62" s="125">
        <f t="shared" si="40"/>
        <v>24.368144969003339</v>
      </c>
      <c r="AF62" s="125">
        <f t="shared" si="41"/>
        <v>28.613569321533923</v>
      </c>
      <c r="AG62" s="125">
        <f t="shared" si="42"/>
        <v>20.37037037037037</v>
      </c>
      <c r="AH62" s="149"/>
      <c r="AI62" s="125">
        <f t="shared" si="43"/>
        <v>43.727598566308245</v>
      </c>
      <c r="AJ62" s="125">
        <f t="shared" si="44"/>
        <v>44.20289855072464</v>
      </c>
      <c r="AK62" s="125">
        <f t="shared" si="45"/>
        <v>43.262411347517734</v>
      </c>
      <c r="AL62" s="165"/>
      <c r="AM62" s="125">
        <f t="shared" si="46"/>
        <v>35.433070866141733</v>
      </c>
      <c r="AN62" s="125">
        <f t="shared" si="47"/>
        <v>40.796019900497512</v>
      </c>
      <c r="AO62" s="125">
        <f t="shared" si="48"/>
        <v>29.444444444444446</v>
      </c>
      <c r="AP62" s="165"/>
      <c r="AQ62" s="125">
        <f t="shared" si="49"/>
        <v>24.29245283018868</v>
      </c>
      <c r="AR62" s="125">
        <f t="shared" si="50"/>
        <v>29.523809523809526</v>
      </c>
      <c r="AS62" s="125">
        <f t="shared" si="51"/>
        <v>19.158878504672895</v>
      </c>
      <c r="AT62" s="165"/>
      <c r="AU62" s="125">
        <f t="shared" si="52"/>
        <v>20.137693631669535</v>
      </c>
      <c r="AV62" s="125">
        <f t="shared" si="53"/>
        <v>24.242424242424242</v>
      </c>
      <c r="AW62" s="125">
        <f t="shared" si="54"/>
        <v>16.719242902208201</v>
      </c>
      <c r="AX62" s="165"/>
      <c r="AY62" s="125">
        <f t="shared" si="55"/>
        <v>7.8703703703703702</v>
      </c>
      <c r="AZ62" s="125">
        <f t="shared" si="56"/>
        <v>10.784313725490197</v>
      </c>
      <c r="BA62" s="125">
        <f t="shared" si="57"/>
        <v>5.2631578947368416</v>
      </c>
      <c r="BB62" s="149"/>
      <c r="BC62" s="225">
        <v>0</v>
      </c>
      <c r="BD62" s="225">
        <v>0</v>
      </c>
      <c r="BE62" s="225">
        <v>0</v>
      </c>
    </row>
    <row r="63" spans="1:62" ht="15" customHeight="1" x14ac:dyDescent="0.2">
      <c r="A63" s="107" t="s">
        <v>90</v>
      </c>
      <c r="B63" s="261">
        <v>1047</v>
      </c>
      <c r="C63" s="261">
        <v>595</v>
      </c>
      <c r="D63" s="261">
        <v>452</v>
      </c>
      <c r="E63" s="261"/>
      <c r="F63" s="261">
        <v>292</v>
      </c>
      <c r="G63" s="261">
        <v>186</v>
      </c>
      <c r="H63" s="261">
        <v>106</v>
      </c>
      <c r="I63" s="261"/>
      <c r="J63" s="261">
        <v>244</v>
      </c>
      <c r="K63" s="261">
        <v>129</v>
      </c>
      <c r="L63" s="261">
        <v>115</v>
      </c>
      <c r="M63" s="261"/>
      <c r="N63" s="261">
        <v>180</v>
      </c>
      <c r="O63" s="261">
        <v>97</v>
      </c>
      <c r="P63" s="261">
        <v>83</v>
      </c>
      <c r="Q63" s="261"/>
      <c r="R63" s="261">
        <v>280</v>
      </c>
      <c r="S63" s="261">
        <v>158</v>
      </c>
      <c r="T63" s="261">
        <v>122</v>
      </c>
      <c r="U63" s="261"/>
      <c r="V63" s="261">
        <v>51</v>
      </c>
      <c r="W63" s="261">
        <v>25</v>
      </c>
      <c r="X63" s="261">
        <v>26</v>
      </c>
      <c r="Y63" s="118"/>
      <c r="Z63" s="118">
        <v>0</v>
      </c>
      <c r="AA63" s="118">
        <v>0</v>
      </c>
      <c r="AB63" s="118">
        <v>0</v>
      </c>
      <c r="AD63" s="107" t="s">
        <v>90</v>
      </c>
      <c r="AE63" s="125">
        <f t="shared" si="40"/>
        <v>30</v>
      </c>
      <c r="AF63" s="125">
        <f t="shared" si="41"/>
        <v>35.908267954133976</v>
      </c>
      <c r="AG63" s="125">
        <f t="shared" si="42"/>
        <v>24.659028914348063</v>
      </c>
      <c r="AH63" s="149"/>
      <c r="AI63" s="125">
        <f t="shared" si="43"/>
        <v>44.992295839753467</v>
      </c>
      <c r="AJ63" s="125">
        <f t="shared" si="44"/>
        <v>52.991452991452995</v>
      </c>
      <c r="AK63" s="125">
        <f t="shared" si="45"/>
        <v>35.570469798657719</v>
      </c>
      <c r="AL63" s="165"/>
      <c r="AM63" s="125">
        <f t="shared" si="46"/>
        <v>33.333333333333329</v>
      </c>
      <c r="AN63" s="125">
        <f t="shared" si="47"/>
        <v>37.068965517241381</v>
      </c>
      <c r="AO63" s="125">
        <f t="shared" si="48"/>
        <v>29.947916666666668</v>
      </c>
      <c r="AP63" s="165"/>
      <c r="AQ63" s="125">
        <f t="shared" si="49"/>
        <v>25.495750708215297</v>
      </c>
      <c r="AR63" s="125">
        <f t="shared" si="50"/>
        <v>29.938271604938272</v>
      </c>
      <c r="AS63" s="125">
        <f t="shared" si="51"/>
        <v>21.727748691099478</v>
      </c>
      <c r="AT63" s="165"/>
      <c r="AU63" s="125">
        <f t="shared" si="52"/>
        <v>32.146957520091853</v>
      </c>
      <c r="AV63" s="125">
        <f t="shared" si="53"/>
        <v>39.598997493734331</v>
      </c>
      <c r="AW63" s="125">
        <f t="shared" si="54"/>
        <v>25.847457627118644</v>
      </c>
      <c r="AX63" s="165"/>
      <c r="AY63" s="125">
        <f t="shared" si="55"/>
        <v>9.5864661654135332</v>
      </c>
      <c r="AZ63" s="125">
        <f t="shared" si="56"/>
        <v>10.638297872340425</v>
      </c>
      <c r="BA63" s="125">
        <f t="shared" si="57"/>
        <v>8.7542087542087543</v>
      </c>
      <c r="BB63" s="149"/>
      <c r="BC63" s="225">
        <v>0</v>
      </c>
      <c r="BD63" s="225">
        <v>0</v>
      </c>
      <c r="BE63" s="225">
        <v>0</v>
      </c>
    </row>
    <row r="64" spans="1:62" ht="15" customHeight="1" x14ac:dyDescent="0.2">
      <c r="A64" s="107" t="s">
        <v>91</v>
      </c>
      <c r="B64" s="261">
        <v>38</v>
      </c>
      <c r="C64" s="261">
        <v>25</v>
      </c>
      <c r="D64" s="261">
        <v>13</v>
      </c>
      <c r="E64" s="261"/>
      <c r="F64" s="261">
        <v>2</v>
      </c>
      <c r="G64" s="261">
        <v>2</v>
      </c>
      <c r="H64" s="261">
        <v>0</v>
      </c>
      <c r="I64" s="261"/>
      <c r="J64" s="261">
        <v>6</v>
      </c>
      <c r="K64" s="261">
        <v>3</v>
      </c>
      <c r="L64" s="261">
        <v>3</v>
      </c>
      <c r="M64" s="261"/>
      <c r="N64" s="261">
        <v>8</v>
      </c>
      <c r="O64" s="261">
        <v>6</v>
      </c>
      <c r="P64" s="261">
        <v>2</v>
      </c>
      <c r="Q64" s="261"/>
      <c r="R64" s="261">
        <v>18</v>
      </c>
      <c r="S64" s="261">
        <v>11</v>
      </c>
      <c r="T64" s="261">
        <v>7</v>
      </c>
      <c r="U64" s="261"/>
      <c r="V64" s="261">
        <v>4</v>
      </c>
      <c r="W64" s="261">
        <v>3</v>
      </c>
      <c r="X64" s="261">
        <v>1</v>
      </c>
      <c r="Y64" s="118"/>
      <c r="Z64" s="118">
        <v>0</v>
      </c>
      <c r="AA64" s="118">
        <v>0</v>
      </c>
      <c r="AB64" s="118">
        <v>0</v>
      </c>
      <c r="AD64" s="107" t="s">
        <v>91</v>
      </c>
      <c r="AE64" s="125">
        <f t="shared" si="40"/>
        <v>6.0509554140127388</v>
      </c>
      <c r="AF64" s="125">
        <f t="shared" si="41"/>
        <v>8.090614886731391</v>
      </c>
      <c r="AG64" s="125">
        <f t="shared" si="42"/>
        <v>4.0752351097178678</v>
      </c>
      <c r="AH64" s="149"/>
      <c r="AI64" s="125">
        <f t="shared" si="43"/>
        <v>3.278688524590164</v>
      </c>
      <c r="AJ64" s="125">
        <f t="shared" si="44"/>
        <v>6.666666666666667</v>
      </c>
      <c r="AK64" s="125">
        <f t="shared" si="45"/>
        <v>0</v>
      </c>
      <c r="AL64" s="165"/>
      <c r="AM64" s="125">
        <f t="shared" si="46"/>
        <v>5.5555555555555554</v>
      </c>
      <c r="AN64" s="125">
        <f t="shared" si="47"/>
        <v>5.0847457627118651</v>
      </c>
      <c r="AO64" s="125">
        <f t="shared" si="48"/>
        <v>6.1224489795918364</v>
      </c>
      <c r="AP64" s="165"/>
      <c r="AQ64" s="125">
        <f t="shared" si="49"/>
        <v>6.7226890756302522</v>
      </c>
      <c r="AR64" s="125">
        <f t="shared" si="50"/>
        <v>9.0909090909090917</v>
      </c>
      <c r="AS64" s="125">
        <f t="shared" si="51"/>
        <v>3.7735849056603774</v>
      </c>
      <c r="AT64" s="165"/>
      <c r="AU64" s="125">
        <f t="shared" si="52"/>
        <v>10.778443113772456</v>
      </c>
      <c r="AV64" s="125">
        <f t="shared" si="53"/>
        <v>13.750000000000002</v>
      </c>
      <c r="AW64" s="125">
        <f t="shared" si="54"/>
        <v>8.0459770114942533</v>
      </c>
      <c r="AX64" s="165"/>
      <c r="AY64" s="125">
        <f t="shared" si="55"/>
        <v>2.3121387283236992</v>
      </c>
      <c r="AZ64" s="125">
        <f t="shared" si="56"/>
        <v>4.0540540540540544</v>
      </c>
      <c r="BA64" s="125">
        <f t="shared" si="57"/>
        <v>1.0101010101010102</v>
      </c>
      <c r="BB64" s="149"/>
      <c r="BC64" s="225">
        <v>0</v>
      </c>
      <c r="BD64" s="225">
        <v>0</v>
      </c>
      <c r="BE64" s="225">
        <v>0</v>
      </c>
    </row>
    <row r="65" spans="1:62" ht="15" customHeight="1" x14ac:dyDescent="0.2">
      <c r="A65" s="107" t="s">
        <v>92</v>
      </c>
      <c r="B65" s="261">
        <v>984</v>
      </c>
      <c r="C65" s="261">
        <v>481</v>
      </c>
      <c r="D65" s="261">
        <v>503</v>
      </c>
      <c r="E65" s="261"/>
      <c r="F65" s="261">
        <v>231</v>
      </c>
      <c r="G65" s="261">
        <v>123</v>
      </c>
      <c r="H65" s="261">
        <v>108</v>
      </c>
      <c r="I65" s="261"/>
      <c r="J65" s="261">
        <v>315</v>
      </c>
      <c r="K65" s="261">
        <v>155</v>
      </c>
      <c r="L65" s="261">
        <v>160</v>
      </c>
      <c r="M65" s="261"/>
      <c r="N65" s="261">
        <v>200</v>
      </c>
      <c r="O65" s="261">
        <v>98</v>
      </c>
      <c r="P65" s="261">
        <v>102</v>
      </c>
      <c r="Q65" s="261"/>
      <c r="R65" s="261">
        <v>190</v>
      </c>
      <c r="S65" s="261">
        <v>81</v>
      </c>
      <c r="T65" s="261">
        <v>109</v>
      </c>
      <c r="U65" s="261"/>
      <c r="V65" s="261">
        <v>48</v>
      </c>
      <c r="W65" s="261">
        <v>24</v>
      </c>
      <c r="X65" s="261">
        <v>24</v>
      </c>
      <c r="Y65" s="118"/>
      <c r="Z65" s="118">
        <v>0</v>
      </c>
      <c r="AA65" s="118">
        <v>0</v>
      </c>
      <c r="AB65" s="118">
        <v>0</v>
      </c>
      <c r="AD65" s="107" t="s">
        <v>92</v>
      </c>
      <c r="AE65" s="125">
        <f t="shared" si="40"/>
        <v>45.450346420323321</v>
      </c>
      <c r="AF65" s="125">
        <f t="shared" si="41"/>
        <v>49.333333333333336</v>
      </c>
      <c r="AG65" s="125">
        <f t="shared" si="42"/>
        <v>42.268907563025209</v>
      </c>
      <c r="AH65" s="149"/>
      <c r="AI65" s="125">
        <f t="shared" si="43"/>
        <v>66.763005780346816</v>
      </c>
      <c r="AJ65" s="125">
        <f t="shared" si="44"/>
        <v>72.781065088757401</v>
      </c>
      <c r="AK65" s="125">
        <f t="shared" si="45"/>
        <v>61.016949152542374</v>
      </c>
      <c r="AL65" s="165"/>
      <c r="AM65" s="125">
        <f t="shared" si="46"/>
        <v>68.478260869565219</v>
      </c>
      <c r="AN65" s="125">
        <f t="shared" si="47"/>
        <v>72.093023255813947</v>
      </c>
      <c r="AO65" s="125">
        <f t="shared" si="48"/>
        <v>65.306122448979593</v>
      </c>
      <c r="AP65" s="165"/>
      <c r="AQ65" s="125">
        <f t="shared" si="49"/>
        <v>41.666666666666671</v>
      </c>
      <c r="AR65" s="125">
        <f t="shared" si="50"/>
        <v>42.06008583690987</v>
      </c>
      <c r="AS65" s="125">
        <f t="shared" si="51"/>
        <v>41.295546558704451</v>
      </c>
      <c r="AT65" s="165"/>
      <c r="AU65" s="125">
        <f t="shared" si="52"/>
        <v>37.924151696606785</v>
      </c>
      <c r="AV65" s="125">
        <f t="shared" si="53"/>
        <v>38.571428571428577</v>
      </c>
      <c r="AW65" s="125">
        <f t="shared" si="54"/>
        <v>37.457044673539521</v>
      </c>
      <c r="AX65" s="165"/>
      <c r="AY65" s="125">
        <f t="shared" si="55"/>
        <v>12.698412698412698</v>
      </c>
      <c r="AZ65" s="125">
        <f t="shared" si="56"/>
        <v>16.216216216216218</v>
      </c>
      <c r="BA65" s="125">
        <f t="shared" si="57"/>
        <v>10.434782608695652</v>
      </c>
      <c r="BB65" s="149"/>
      <c r="BC65" s="225">
        <v>0</v>
      </c>
      <c r="BD65" s="225">
        <v>0</v>
      </c>
      <c r="BE65" s="225">
        <v>0</v>
      </c>
    </row>
    <row r="66" spans="1:62" ht="15" customHeight="1" x14ac:dyDescent="0.2">
      <c r="A66" s="107" t="s">
        <v>149</v>
      </c>
      <c r="B66" s="261">
        <v>377</v>
      </c>
      <c r="C66" s="261">
        <v>237</v>
      </c>
      <c r="D66" s="261">
        <v>140</v>
      </c>
      <c r="E66" s="261"/>
      <c r="F66" s="261">
        <v>38</v>
      </c>
      <c r="G66" s="261">
        <v>19</v>
      </c>
      <c r="H66" s="261">
        <v>19</v>
      </c>
      <c r="I66" s="261"/>
      <c r="J66" s="261">
        <v>82</v>
      </c>
      <c r="K66" s="261">
        <v>55</v>
      </c>
      <c r="L66" s="261">
        <v>27</v>
      </c>
      <c r="M66" s="261"/>
      <c r="N66" s="261">
        <v>77</v>
      </c>
      <c r="O66" s="261">
        <v>50</v>
      </c>
      <c r="P66" s="261">
        <v>27</v>
      </c>
      <c r="Q66" s="261"/>
      <c r="R66" s="261">
        <v>162</v>
      </c>
      <c r="S66" s="261">
        <v>100</v>
      </c>
      <c r="T66" s="261">
        <v>62</v>
      </c>
      <c r="U66" s="261"/>
      <c r="V66" s="261">
        <v>18</v>
      </c>
      <c r="W66" s="261">
        <v>13</v>
      </c>
      <c r="X66" s="261">
        <v>5</v>
      </c>
      <c r="Y66" s="118"/>
      <c r="Z66" s="118">
        <v>0</v>
      </c>
      <c r="AA66" s="118">
        <v>0</v>
      </c>
      <c r="AB66" s="118">
        <v>0</v>
      </c>
      <c r="AD66" s="107" t="s">
        <v>149</v>
      </c>
      <c r="AE66" s="125">
        <f t="shared" si="40"/>
        <v>23.214285714285715</v>
      </c>
      <c r="AF66" s="125">
        <f t="shared" si="41"/>
        <v>29.73651191969887</v>
      </c>
      <c r="AG66" s="125">
        <f t="shared" si="42"/>
        <v>16.928657799274486</v>
      </c>
      <c r="AH66" s="149"/>
      <c r="AI66" s="125">
        <f t="shared" si="43"/>
        <v>20.54054054054054</v>
      </c>
      <c r="AJ66" s="125">
        <f t="shared" si="44"/>
        <v>19.587628865979383</v>
      </c>
      <c r="AK66" s="125">
        <f t="shared" si="45"/>
        <v>21.59090909090909</v>
      </c>
      <c r="AL66" s="165"/>
      <c r="AM66" s="125">
        <f t="shared" si="46"/>
        <v>26.973684210526315</v>
      </c>
      <c r="AN66" s="125">
        <f t="shared" si="47"/>
        <v>31.79190751445087</v>
      </c>
      <c r="AO66" s="125">
        <f t="shared" si="48"/>
        <v>20.610687022900763</v>
      </c>
      <c r="AP66" s="165"/>
      <c r="AQ66" s="125">
        <f t="shared" si="49"/>
        <v>26.829268292682929</v>
      </c>
      <c r="AR66" s="125">
        <f t="shared" si="50"/>
        <v>37.313432835820898</v>
      </c>
      <c r="AS66" s="125">
        <f t="shared" si="51"/>
        <v>17.647058823529413</v>
      </c>
      <c r="AT66" s="165"/>
      <c r="AU66" s="125">
        <f t="shared" si="52"/>
        <v>34.541577825159912</v>
      </c>
      <c r="AV66" s="125">
        <f t="shared" si="53"/>
        <v>42.735042735042732</v>
      </c>
      <c r="AW66" s="125">
        <f t="shared" si="54"/>
        <v>26.382978723404253</v>
      </c>
      <c r="AX66" s="165"/>
      <c r="AY66" s="125">
        <f t="shared" si="55"/>
        <v>4.7493403693931393</v>
      </c>
      <c r="AZ66" s="125">
        <f t="shared" si="56"/>
        <v>8.1761006289308167</v>
      </c>
      <c r="BA66" s="125">
        <f t="shared" si="57"/>
        <v>2.2727272727272729</v>
      </c>
      <c r="BB66" s="149"/>
      <c r="BC66" s="225">
        <v>0</v>
      </c>
      <c r="BD66" s="225">
        <v>0</v>
      </c>
      <c r="BE66" s="225">
        <v>0</v>
      </c>
    </row>
    <row r="67" spans="1:62" ht="15" customHeight="1" x14ac:dyDescent="0.2">
      <c r="A67" s="153" t="s">
        <v>94</v>
      </c>
      <c r="B67" s="261">
        <v>575</v>
      </c>
      <c r="C67" s="261">
        <v>308</v>
      </c>
      <c r="D67" s="261">
        <v>267</v>
      </c>
      <c r="E67" s="261"/>
      <c r="F67" s="261">
        <v>145</v>
      </c>
      <c r="G67" s="261">
        <v>83</v>
      </c>
      <c r="H67" s="261">
        <v>62</v>
      </c>
      <c r="I67" s="261"/>
      <c r="J67" s="261">
        <v>164</v>
      </c>
      <c r="K67" s="261">
        <v>92</v>
      </c>
      <c r="L67" s="261">
        <v>72</v>
      </c>
      <c r="M67" s="261"/>
      <c r="N67" s="261">
        <v>75</v>
      </c>
      <c r="O67" s="261">
        <v>30</v>
      </c>
      <c r="P67" s="261">
        <v>45</v>
      </c>
      <c r="Q67" s="261"/>
      <c r="R67" s="261">
        <v>150</v>
      </c>
      <c r="S67" s="261">
        <v>75</v>
      </c>
      <c r="T67" s="261">
        <v>75</v>
      </c>
      <c r="U67" s="261"/>
      <c r="V67" s="261">
        <v>41</v>
      </c>
      <c r="W67" s="261">
        <v>28</v>
      </c>
      <c r="X67" s="261">
        <v>13</v>
      </c>
      <c r="Y67" s="118"/>
      <c r="Z67" s="118">
        <v>0</v>
      </c>
      <c r="AA67" s="118">
        <v>0</v>
      </c>
      <c r="AB67" s="118">
        <v>0</v>
      </c>
      <c r="AD67" s="153" t="s">
        <v>94</v>
      </c>
      <c r="AE67" s="125">
        <f t="shared" si="40"/>
        <v>32.932416953035506</v>
      </c>
      <c r="AF67" s="125">
        <f t="shared" si="41"/>
        <v>41.231593038821956</v>
      </c>
      <c r="AG67" s="125">
        <f t="shared" si="42"/>
        <v>26.726726726726728</v>
      </c>
      <c r="AH67" s="149"/>
      <c r="AI67" s="125">
        <f t="shared" si="43"/>
        <v>50.173010380622841</v>
      </c>
      <c r="AJ67" s="125">
        <f t="shared" si="44"/>
        <v>62.878787878787875</v>
      </c>
      <c r="AK67" s="125">
        <f t="shared" si="45"/>
        <v>39.490445859872615</v>
      </c>
      <c r="AL67" s="165"/>
      <c r="AM67" s="125">
        <f t="shared" si="46"/>
        <v>52.396166134185307</v>
      </c>
      <c r="AN67" s="125">
        <f t="shared" si="47"/>
        <v>62.585034013605444</v>
      </c>
      <c r="AO67" s="125">
        <f t="shared" si="48"/>
        <v>43.373493975903614</v>
      </c>
      <c r="AP67" s="165"/>
      <c r="AQ67" s="125">
        <f t="shared" si="49"/>
        <v>21.739130434782609</v>
      </c>
      <c r="AR67" s="125">
        <f t="shared" si="50"/>
        <v>22.727272727272727</v>
      </c>
      <c r="AS67" s="125">
        <f t="shared" si="51"/>
        <v>21.12676056338028</v>
      </c>
      <c r="AT67" s="165"/>
      <c r="AU67" s="125">
        <f t="shared" si="52"/>
        <v>32.751091703056765</v>
      </c>
      <c r="AV67" s="125">
        <f t="shared" si="53"/>
        <v>42.372881355932201</v>
      </c>
      <c r="AW67" s="125">
        <f t="shared" si="54"/>
        <v>26.690391459074732</v>
      </c>
      <c r="AX67" s="165"/>
      <c r="AY67" s="125">
        <f t="shared" si="55"/>
        <v>12.023460410557185</v>
      </c>
      <c r="AZ67" s="125">
        <f t="shared" si="56"/>
        <v>17.610062893081761</v>
      </c>
      <c r="BA67" s="125">
        <f t="shared" si="57"/>
        <v>7.1428571428571423</v>
      </c>
      <c r="BB67" s="149"/>
      <c r="BC67" s="225">
        <v>0</v>
      </c>
      <c r="BD67" s="225">
        <v>0</v>
      </c>
      <c r="BE67" s="225">
        <v>0</v>
      </c>
    </row>
    <row r="68" spans="1:62" ht="15" customHeight="1" x14ac:dyDescent="0.2">
      <c r="A68" s="107" t="s">
        <v>95</v>
      </c>
      <c r="B68" s="261">
        <v>69</v>
      </c>
      <c r="C68" s="261">
        <v>41</v>
      </c>
      <c r="D68" s="261">
        <v>28</v>
      </c>
      <c r="E68" s="261"/>
      <c r="F68" s="261">
        <v>6</v>
      </c>
      <c r="G68" s="261">
        <v>5</v>
      </c>
      <c r="H68" s="261">
        <v>1</v>
      </c>
      <c r="I68" s="261"/>
      <c r="J68" s="261">
        <v>13</v>
      </c>
      <c r="K68" s="261">
        <v>9</v>
      </c>
      <c r="L68" s="261">
        <v>4</v>
      </c>
      <c r="M68" s="261"/>
      <c r="N68" s="261">
        <v>16</v>
      </c>
      <c r="O68" s="261">
        <v>8</v>
      </c>
      <c r="P68" s="261">
        <v>8</v>
      </c>
      <c r="Q68" s="261"/>
      <c r="R68" s="261">
        <v>29</v>
      </c>
      <c r="S68" s="261">
        <v>16</v>
      </c>
      <c r="T68" s="261">
        <v>13</v>
      </c>
      <c r="U68" s="261"/>
      <c r="V68" s="261">
        <v>5</v>
      </c>
      <c r="W68" s="261">
        <v>3</v>
      </c>
      <c r="X68" s="261">
        <v>2</v>
      </c>
      <c r="Y68" s="118"/>
      <c r="Z68" s="118">
        <v>0</v>
      </c>
      <c r="AA68" s="118">
        <v>0</v>
      </c>
      <c r="AB68" s="118">
        <v>0</v>
      </c>
      <c r="AD68" s="107" t="s">
        <v>95</v>
      </c>
      <c r="AE68" s="125">
        <f t="shared" si="40"/>
        <v>27.380952380952383</v>
      </c>
      <c r="AF68" s="125">
        <f t="shared" si="41"/>
        <v>31.297709923664126</v>
      </c>
      <c r="AG68" s="125">
        <f t="shared" si="42"/>
        <v>23.140495867768596</v>
      </c>
      <c r="AH68" s="149"/>
      <c r="AI68" s="125">
        <f t="shared" si="43"/>
        <v>30</v>
      </c>
      <c r="AJ68" s="125">
        <f t="shared" si="44"/>
        <v>35.714285714285715</v>
      </c>
      <c r="AK68" s="125">
        <f t="shared" si="45"/>
        <v>16.666666666666664</v>
      </c>
      <c r="AL68" s="165"/>
      <c r="AM68" s="125">
        <f t="shared" si="46"/>
        <v>35.135135135135137</v>
      </c>
      <c r="AN68" s="125">
        <f t="shared" si="47"/>
        <v>39.130434782608695</v>
      </c>
      <c r="AO68" s="125">
        <f t="shared" si="48"/>
        <v>28.571428571428569</v>
      </c>
      <c r="AP68" s="165"/>
      <c r="AQ68" s="125">
        <f t="shared" si="49"/>
        <v>31.372549019607842</v>
      </c>
      <c r="AR68" s="125">
        <f t="shared" si="50"/>
        <v>27.586206896551722</v>
      </c>
      <c r="AS68" s="125">
        <f t="shared" si="51"/>
        <v>36.363636363636367</v>
      </c>
      <c r="AT68" s="165"/>
      <c r="AU68" s="125">
        <f t="shared" si="52"/>
        <v>39.189189189189186</v>
      </c>
      <c r="AV68" s="125">
        <f t="shared" si="53"/>
        <v>48.484848484848484</v>
      </c>
      <c r="AW68" s="125">
        <f t="shared" si="54"/>
        <v>31.707317073170731</v>
      </c>
      <c r="AX68" s="165"/>
      <c r="AY68" s="125">
        <f t="shared" si="55"/>
        <v>7.1428571428571423</v>
      </c>
      <c r="AZ68" s="125">
        <f t="shared" si="56"/>
        <v>9.375</v>
      </c>
      <c r="BA68" s="125">
        <f t="shared" si="57"/>
        <v>5.2631578947368416</v>
      </c>
      <c r="BB68" s="149"/>
      <c r="BC68" s="225">
        <v>0</v>
      </c>
      <c r="BD68" s="225">
        <v>0</v>
      </c>
      <c r="BE68" s="225">
        <v>0</v>
      </c>
    </row>
    <row r="69" spans="1:62" ht="15" customHeight="1" x14ac:dyDescent="0.2">
      <c r="A69" s="107" t="s">
        <v>96</v>
      </c>
      <c r="B69" s="261">
        <v>0</v>
      </c>
      <c r="C69" s="261">
        <v>0</v>
      </c>
      <c r="D69" s="261">
        <v>0</v>
      </c>
      <c r="E69" s="261"/>
      <c r="F69" s="261">
        <v>0</v>
      </c>
      <c r="G69" s="261">
        <v>0</v>
      </c>
      <c r="H69" s="261">
        <v>0</v>
      </c>
      <c r="I69" s="261"/>
      <c r="J69" s="261">
        <v>0</v>
      </c>
      <c r="K69" s="261">
        <v>0</v>
      </c>
      <c r="L69" s="261">
        <v>0</v>
      </c>
      <c r="M69" s="261"/>
      <c r="N69" s="261">
        <v>0</v>
      </c>
      <c r="O69" s="261">
        <v>0</v>
      </c>
      <c r="P69" s="261">
        <v>0</v>
      </c>
      <c r="Q69" s="261"/>
      <c r="R69" s="261">
        <v>0</v>
      </c>
      <c r="S69" s="261">
        <v>0</v>
      </c>
      <c r="T69" s="261">
        <v>0</v>
      </c>
      <c r="U69" s="261"/>
      <c r="V69" s="261">
        <v>0</v>
      </c>
      <c r="W69" s="261">
        <v>0</v>
      </c>
      <c r="X69" s="261">
        <v>0</v>
      </c>
      <c r="Y69" s="118"/>
      <c r="Z69" s="118">
        <v>0</v>
      </c>
      <c r="AA69" s="118">
        <v>0</v>
      </c>
      <c r="AB69" s="118">
        <v>0</v>
      </c>
      <c r="AD69" s="107" t="s">
        <v>96</v>
      </c>
      <c r="AE69" s="125">
        <f t="shared" si="40"/>
        <v>0</v>
      </c>
      <c r="AF69" s="125">
        <f t="shared" si="41"/>
        <v>0</v>
      </c>
      <c r="AG69" s="125">
        <f t="shared" si="42"/>
        <v>0</v>
      </c>
      <c r="AH69" s="149"/>
      <c r="AI69" s="125">
        <f t="shared" si="43"/>
        <v>0</v>
      </c>
      <c r="AJ69" s="125">
        <f t="shared" si="44"/>
        <v>0</v>
      </c>
      <c r="AK69" s="125">
        <f t="shared" si="45"/>
        <v>0</v>
      </c>
      <c r="AL69" s="165"/>
      <c r="AM69" s="125">
        <f t="shared" si="46"/>
        <v>0</v>
      </c>
      <c r="AN69" s="125">
        <f t="shared" si="47"/>
        <v>0</v>
      </c>
      <c r="AO69" s="125">
        <f t="shared" si="48"/>
        <v>0</v>
      </c>
      <c r="AP69" s="165"/>
      <c r="AQ69" s="125">
        <f t="shared" si="49"/>
        <v>0</v>
      </c>
      <c r="AR69" s="125">
        <f t="shared" si="50"/>
        <v>0</v>
      </c>
      <c r="AS69" s="125">
        <f t="shared" si="51"/>
        <v>0</v>
      </c>
      <c r="AT69" s="165"/>
      <c r="AU69" s="125">
        <f t="shared" si="52"/>
        <v>0</v>
      </c>
      <c r="AV69" s="125">
        <f t="shared" si="53"/>
        <v>0</v>
      </c>
      <c r="AW69" s="125">
        <f t="shared" si="54"/>
        <v>0</v>
      </c>
      <c r="AX69" s="165"/>
      <c r="AY69" s="125">
        <f t="shared" si="55"/>
        <v>0</v>
      </c>
      <c r="AZ69" s="125">
        <f t="shared" si="56"/>
        <v>0</v>
      </c>
      <c r="BA69" s="125">
        <f t="shared" si="57"/>
        <v>0</v>
      </c>
      <c r="BB69" s="149"/>
      <c r="BC69" s="225">
        <v>0</v>
      </c>
      <c r="BD69" s="225">
        <v>0</v>
      </c>
      <c r="BE69" s="225">
        <v>0</v>
      </c>
    </row>
    <row r="70" spans="1:62" ht="15" customHeight="1" x14ac:dyDescent="0.2">
      <c r="A70" s="107" t="s">
        <v>97</v>
      </c>
      <c r="B70" s="261">
        <v>100</v>
      </c>
      <c r="C70" s="261">
        <v>70</v>
      </c>
      <c r="D70" s="261">
        <v>30</v>
      </c>
      <c r="E70" s="261"/>
      <c r="F70" s="261">
        <v>26</v>
      </c>
      <c r="G70" s="261">
        <v>18</v>
      </c>
      <c r="H70" s="261">
        <v>8</v>
      </c>
      <c r="I70" s="261"/>
      <c r="J70" s="261">
        <v>33</v>
      </c>
      <c r="K70" s="261">
        <v>24</v>
      </c>
      <c r="L70" s="261">
        <v>9</v>
      </c>
      <c r="M70" s="261"/>
      <c r="N70" s="261">
        <v>11</v>
      </c>
      <c r="O70" s="261">
        <v>8</v>
      </c>
      <c r="P70" s="261">
        <v>3</v>
      </c>
      <c r="Q70" s="261"/>
      <c r="R70" s="261">
        <v>24</v>
      </c>
      <c r="S70" s="261">
        <v>15</v>
      </c>
      <c r="T70" s="261">
        <v>9</v>
      </c>
      <c r="U70" s="261"/>
      <c r="V70" s="261">
        <v>6</v>
      </c>
      <c r="W70" s="261">
        <v>5</v>
      </c>
      <c r="X70" s="261">
        <v>1</v>
      </c>
      <c r="Y70" s="118"/>
      <c r="Z70" s="118">
        <v>0</v>
      </c>
      <c r="AA70" s="118">
        <v>0</v>
      </c>
      <c r="AB70" s="118">
        <v>0</v>
      </c>
      <c r="AD70" s="107" t="s">
        <v>97</v>
      </c>
      <c r="AE70" s="125">
        <f t="shared" si="40"/>
        <v>14.367816091954023</v>
      </c>
      <c r="AF70" s="125">
        <f t="shared" si="41"/>
        <v>21.148036253776432</v>
      </c>
      <c r="AG70" s="125">
        <f t="shared" si="42"/>
        <v>8.2191780821917799</v>
      </c>
      <c r="AH70" s="149"/>
      <c r="AI70" s="125">
        <f t="shared" si="43"/>
        <v>39.393939393939391</v>
      </c>
      <c r="AJ70" s="125">
        <f t="shared" si="44"/>
        <v>43.902439024390247</v>
      </c>
      <c r="AK70" s="125">
        <f t="shared" si="45"/>
        <v>32</v>
      </c>
      <c r="AL70" s="165"/>
      <c r="AM70" s="125">
        <f t="shared" si="46"/>
        <v>45.205479452054789</v>
      </c>
      <c r="AN70" s="125">
        <f t="shared" si="47"/>
        <v>55.813953488372093</v>
      </c>
      <c r="AO70" s="125">
        <f t="shared" si="48"/>
        <v>30</v>
      </c>
      <c r="AP70" s="165"/>
      <c r="AQ70" s="125">
        <f t="shared" si="49"/>
        <v>9.8214285714285712</v>
      </c>
      <c r="AR70" s="125">
        <f t="shared" si="50"/>
        <v>15.09433962264151</v>
      </c>
      <c r="AS70" s="125">
        <f t="shared" si="51"/>
        <v>5.0847457627118651</v>
      </c>
      <c r="AT70" s="165"/>
      <c r="AU70" s="125">
        <f t="shared" si="52"/>
        <v>10.526315789473683</v>
      </c>
      <c r="AV70" s="125">
        <f t="shared" si="53"/>
        <v>15.625</v>
      </c>
      <c r="AW70" s="125">
        <f t="shared" si="54"/>
        <v>6.8181818181818175</v>
      </c>
      <c r="AX70" s="165"/>
      <c r="AY70" s="125">
        <f t="shared" si="55"/>
        <v>2.7649769585253456</v>
      </c>
      <c r="AZ70" s="125">
        <f t="shared" si="56"/>
        <v>5.1020408163265305</v>
      </c>
      <c r="BA70" s="125">
        <f t="shared" si="57"/>
        <v>0.84033613445378152</v>
      </c>
      <c r="BB70" s="149"/>
      <c r="BC70" s="225">
        <v>0</v>
      </c>
      <c r="BD70" s="225">
        <v>0</v>
      </c>
      <c r="BE70" s="225">
        <v>0</v>
      </c>
    </row>
    <row r="71" spans="1:62" ht="15" customHeight="1" x14ac:dyDescent="0.2">
      <c r="A71" s="107" t="s">
        <v>98</v>
      </c>
      <c r="B71" s="261">
        <v>38</v>
      </c>
      <c r="C71" s="261">
        <v>19</v>
      </c>
      <c r="D71" s="261">
        <v>19</v>
      </c>
      <c r="E71" s="261"/>
      <c r="F71" s="261">
        <v>9</v>
      </c>
      <c r="G71" s="261">
        <v>4</v>
      </c>
      <c r="H71" s="261">
        <v>5</v>
      </c>
      <c r="I71" s="261"/>
      <c r="J71" s="261">
        <v>5</v>
      </c>
      <c r="K71" s="261">
        <v>3</v>
      </c>
      <c r="L71" s="261">
        <v>2</v>
      </c>
      <c r="M71" s="261"/>
      <c r="N71" s="261">
        <v>6</v>
      </c>
      <c r="O71" s="261">
        <v>3</v>
      </c>
      <c r="P71" s="261">
        <v>3</v>
      </c>
      <c r="Q71" s="261"/>
      <c r="R71" s="261">
        <v>15</v>
      </c>
      <c r="S71" s="261">
        <v>9</v>
      </c>
      <c r="T71" s="261">
        <v>6</v>
      </c>
      <c r="U71" s="261"/>
      <c r="V71" s="261">
        <v>3</v>
      </c>
      <c r="W71" s="261">
        <v>0</v>
      </c>
      <c r="X71" s="261">
        <v>3</v>
      </c>
      <c r="Y71" s="118"/>
      <c r="Z71" s="118">
        <v>0</v>
      </c>
      <c r="AA71" s="118">
        <v>0</v>
      </c>
      <c r="AB71" s="118">
        <v>0</v>
      </c>
      <c r="AD71" s="107" t="s">
        <v>98</v>
      </c>
      <c r="AE71" s="125">
        <f t="shared" si="40"/>
        <v>7.8189300411522638</v>
      </c>
      <c r="AF71" s="125">
        <f t="shared" si="41"/>
        <v>8.7155963302752291</v>
      </c>
      <c r="AG71" s="125">
        <f t="shared" si="42"/>
        <v>7.08955223880597</v>
      </c>
      <c r="AH71" s="149"/>
      <c r="AI71" s="125">
        <f t="shared" si="43"/>
        <v>17.307692307692307</v>
      </c>
      <c r="AJ71" s="125">
        <f t="shared" si="44"/>
        <v>19.047619047619047</v>
      </c>
      <c r="AK71" s="125">
        <f t="shared" si="45"/>
        <v>16.129032258064516</v>
      </c>
      <c r="AL71" s="165"/>
      <c r="AM71" s="125">
        <f t="shared" si="46"/>
        <v>6.9444444444444446</v>
      </c>
      <c r="AN71" s="125">
        <f t="shared" si="47"/>
        <v>8.5714285714285712</v>
      </c>
      <c r="AO71" s="125">
        <f t="shared" si="48"/>
        <v>5.4054054054054053</v>
      </c>
      <c r="AP71" s="165"/>
      <c r="AQ71" s="125">
        <f t="shared" si="49"/>
        <v>6.8181818181818175</v>
      </c>
      <c r="AR71" s="125">
        <f t="shared" si="50"/>
        <v>7.1428571428571423</v>
      </c>
      <c r="AS71" s="125">
        <f t="shared" si="51"/>
        <v>6.5217391304347823</v>
      </c>
      <c r="AT71" s="165"/>
      <c r="AU71" s="125">
        <f t="shared" si="52"/>
        <v>10.135135135135135</v>
      </c>
      <c r="AV71" s="125">
        <f t="shared" si="53"/>
        <v>13.636363636363635</v>
      </c>
      <c r="AW71" s="125">
        <f t="shared" si="54"/>
        <v>7.3170731707317067</v>
      </c>
      <c r="AX71" s="165"/>
      <c r="AY71" s="125">
        <f t="shared" si="55"/>
        <v>2.3809523809523809</v>
      </c>
      <c r="AZ71" s="125">
        <f t="shared" si="56"/>
        <v>0</v>
      </c>
      <c r="BA71" s="125">
        <f t="shared" si="57"/>
        <v>4.1666666666666661</v>
      </c>
      <c r="BB71" s="149"/>
      <c r="BC71" s="225">
        <v>0</v>
      </c>
      <c r="BD71" s="225">
        <v>0</v>
      </c>
      <c r="BE71" s="225">
        <v>0</v>
      </c>
    </row>
    <row r="72" spans="1:62" ht="15" customHeight="1" x14ac:dyDescent="0.2">
      <c r="A72" s="107" t="s">
        <v>99</v>
      </c>
      <c r="B72" s="261">
        <v>717</v>
      </c>
      <c r="C72" s="261">
        <v>466</v>
      </c>
      <c r="D72" s="261">
        <v>251</v>
      </c>
      <c r="E72" s="261"/>
      <c r="F72" s="261">
        <v>135</v>
      </c>
      <c r="G72" s="261">
        <v>98</v>
      </c>
      <c r="H72" s="261">
        <v>37</v>
      </c>
      <c r="I72" s="261"/>
      <c r="J72" s="261">
        <v>151</v>
      </c>
      <c r="K72" s="261">
        <v>93</v>
      </c>
      <c r="L72" s="261">
        <v>58</v>
      </c>
      <c r="M72" s="261"/>
      <c r="N72" s="261">
        <v>152</v>
      </c>
      <c r="O72" s="261">
        <v>104</v>
      </c>
      <c r="P72" s="261">
        <v>48</v>
      </c>
      <c r="Q72" s="261"/>
      <c r="R72" s="261">
        <v>199</v>
      </c>
      <c r="S72" s="261">
        <v>120</v>
      </c>
      <c r="T72" s="261">
        <v>79</v>
      </c>
      <c r="U72" s="261"/>
      <c r="V72" s="261">
        <v>80</v>
      </c>
      <c r="W72" s="261">
        <v>51</v>
      </c>
      <c r="X72" s="261">
        <v>29</v>
      </c>
      <c r="Y72" s="118"/>
      <c r="Z72" s="118">
        <v>0</v>
      </c>
      <c r="AA72" s="118">
        <v>0</v>
      </c>
      <c r="AB72" s="118">
        <v>0</v>
      </c>
      <c r="AD72" s="107" t="s">
        <v>99</v>
      </c>
      <c r="AE72" s="125">
        <f t="shared" si="40"/>
        <v>27.046397585816674</v>
      </c>
      <c r="AF72" s="125">
        <f t="shared" si="41"/>
        <v>33.501078360891448</v>
      </c>
      <c r="AG72" s="125">
        <f t="shared" si="42"/>
        <v>19.920634920634921</v>
      </c>
      <c r="AH72" s="149"/>
      <c r="AI72" s="125">
        <f t="shared" si="43"/>
        <v>35.904255319148938</v>
      </c>
      <c r="AJ72" s="125">
        <f t="shared" si="44"/>
        <v>43.171806167400881</v>
      </c>
      <c r="AK72" s="125">
        <f t="shared" si="45"/>
        <v>24.832214765100673</v>
      </c>
      <c r="AL72" s="165"/>
      <c r="AM72" s="125">
        <f t="shared" si="46"/>
        <v>37.562189054726367</v>
      </c>
      <c r="AN72" s="125">
        <f t="shared" si="47"/>
        <v>40.969162995594715</v>
      </c>
      <c r="AO72" s="125">
        <f t="shared" si="48"/>
        <v>33.142857142857139</v>
      </c>
      <c r="AP72" s="165"/>
      <c r="AQ72" s="125">
        <f t="shared" si="49"/>
        <v>31.083844580777097</v>
      </c>
      <c r="AR72" s="125">
        <f t="shared" si="50"/>
        <v>39.24528301886793</v>
      </c>
      <c r="AS72" s="125">
        <f t="shared" si="51"/>
        <v>21.428571428571427</v>
      </c>
      <c r="AT72" s="165"/>
      <c r="AU72" s="125">
        <f t="shared" si="52"/>
        <v>26.783310901749662</v>
      </c>
      <c r="AV72" s="125">
        <f t="shared" si="53"/>
        <v>31.25</v>
      </c>
      <c r="AW72" s="125">
        <f t="shared" si="54"/>
        <v>22.00557103064067</v>
      </c>
      <c r="AX72" s="165"/>
      <c r="AY72" s="125">
        <f t="shared" si="55"/>
        <v>12.480499219968799</v>
      </c>
      <c r="AZ72" s="125">
        <f t="shared" si="56"/>
        <v>17.708333333333336</v>
      </c>
      <c r="BA72" s="125">
        <f t="shared" si="57"/>
        <v>8.2152974504249308</v>
      </c>
      <c r="BB72" s="149"/>
      <c r="BC72" s="225">
        <v>0</v>
      </c>
      <c r="BD72" s="225">
        <v>0</v>
      </c>
      <c r="BE72" s="225">
        <v>0</v>
      </c>
    </row>
    <row r="73" spans="1:62" ht="15" customHeight="1" x14ac:dyDescent="0.2">
      <c r="A73" s="107" t="s">
        <v>100</v>
      </c>
      <c r="B73" s="261">
        <v>278</v>
      </c>
      <c r="C73" s="261">
        <v>164</v>
      </c>
      <c r="D73" s="261">
        <v>114</v>
      </c>
      <c r="E73" s="261"/>
      <c r="F73" s="261">
        <v>67</v>
      </c>
      <c r="G73" s="261">
        <v>31</v>
      </c>
      <c r="H73" s="261">
        <v>36</v>
      </c>
      <c r="I73" s="261"/>
      <c r="J73" s="261">
        <v>61</v>
      </c>
      <c r="K73" s="261">
        <v>35</v>
      </c>
      <c r="L73" s="261">
        <v>26</v>
      </c>
      <c r="M73" s="261"/>
      <c r="N73" s="261">
        <v>59</v>
      </c>
      <c r="O73" s="261">
        <v>38</v>
      </c>
      <c r="P73" s="261">
        <v>21</v>
      </c>
      <c r="Q73" s="261"/>
      <c r="R73" s="261">
        <v>67</v>
      </c>
      <c r="S73" s="261">
        <v>43</v>
      </c>
      <c r="T73" s="261">
        <v>24</v>
      </c>
      <c r="U73" s="261"/>
      <c r="V73" s="261">
        <v>24</v>
      </c>
      <c r="W73" s="261">
        <v>17</v>
      </c>
      <c r="X73" s="261">
        <v>7</v>
      </c>
      <c r="Y73" s="118"/>
      <c r="Z73" s="118">
        <v>0</v>
      </c>
      <c r="AA73" s="118">
        <v>0</v>
      </c>
      <c r="AB73" s="118">
        <v>0</v>
      </c>
      <c r="AD73" s="107" t="s">
        <v>100</v>
      </c>
      <c r="AE73" s="125">
        <f t="shared" si="40"/>
        <v>15.116911364872212</v>
      </c>
      <c r="AF73" s="125">
        <f t="shared" si="41"/>
        <v>19.806763285024154</v>
      </c>
      <c r="AG73" s="125">
        <f t="shared" si="42"/>
        <v>11.275964391691394</v>
      </c>
      <c r="AH73" s="149"/>
      <c r="AI73" s="125">
        <f t="shared" si="43"/>
        <v>23.183391003460208</v>
      </c>
      <c r="AJ73" s="125">
        <f t="shared" si="44"/>
        <v>22.794117647058822</v>
      </c>
      <c r="AK73" s="125">
        <f t="shared" si="45"/>
        <v>23.52941176470588</v>
      </c>
      <c r="AL73" s="165"/>
      <c r="AM73" s="125">
        <f t="shared" si="46"/>
        <v>20.132013201320131</v>
      </c>
      <c r="AN73" s="125">
        <f t="shared" si="47"/>
        <v>25.362318840579711</v>
      </c>
      <c r="AO73" s="125">
        <f t="shared" si="48"/>
        <v>15.757575757575756</v>
      </c>
      <c r="AP73" s="165"/>
      <c r="AQ73" s="125">
        <f t="shared" si="49"/>
        <v>18.098159509202453</v>
      </c>
      <c r="AR73" s="125">
        <f t="shared" si="50"/>
        <v>24.203821656050955</v>
      </c>
      <c r="AS73" s="125">
        <f t="shared" si="51"/>
        <v>12.42603550295858</v>
      </c>
      <c r="AT73" s="165"/>
      <c r="AU73" s="125">
        <f t="shared" si="52"/>
        <v>13.814432989690722</v>
      </c>
      <c r="AV73" s="125">
        <f t="shared" si="53"/>
        <v>19.457013574660635</v>
      </c>
      <c r="AW73" s="125">
        <f t="shared" si="54"/>
        <v>9.0909090909090917</v>
      </c>
      <c r="AX73" s="165"/>
      <c r="AY73" s="125">
        <f t="shared" si="55"/>
        <v>5.5045871559633035</v>
      </c>
      <c r="AZ73" s="125">
        <f t="shared" si="56"/>
        <v>9.6590909090909083</v>
      </c>
      <c r="BA73" s="125">
        <f t="shared" si="57"/>
        <v>2.6923076923076925</v>
      </c>
      <c r="BB73" s="149"/>
      <c r="BC73" s="225">
        <v>0</v>
      </c>
      <c r="BD73" s="225">
        <v>0</v>
      </c>
      <c r="BE73" s="225">
        <v>0</v>
      </c>
    </row>
    <row r="74" spans="1:62" ht="15" customHeight="1" x14ac:dyDescent="0.2">
      <c r="A74" s="107" t="s">
        <v>150</v>
      </c>
      <c r="B74" s="261">
        <v>342</v>
      </c>
      <c r="C74" s="261">
        <v>239</v>
      </c>
      <c r="D74" s="261">
        <v>103</v>
      </c>
      <c r="E74" s="261"/>
      <c r="F74" s="261">
        <v>56</v>
      </c>
      <c r="G74" s="261">
        <v>37</v>
      </c>
      <c r="H74" s="261">
        <v>19</v>
      </c>
      <c r="I74" s="261"/>
      <c r="J74" s="261">
        <v>50</v>
      </c>
      <c r="K74" s="261">
        <v>38</v>
      </c>
      <c r="L74" s="261">
        <v>12</v>
      </c>
      <c r="M74" s="261"/>
      <c r="N74" s="261">
        <v>94</v>
      </c>
      <c r="O74" s="261">
        <v>59</v>
      </c>
      <c r="P74" s="261">
        <v>35</v>
      </c>
      <c r="Q74" s="261"/>
      <c r="R74" s="261">
        <v>89</v>
      </c>
      <c r="S74" s="261">
        <v>65</v>
      </c>
      <c r="T74" s="261">
        <v>24</v>
      </c>
      <c r="U74" s="261"/>
      <c r="V74" s="261">
        <v>53</v>
      </c>
      <c r="W74" s="261">
        <v>40</v>
      </c>
      <c r="X74" s="261">
        <v>13</v>
      </c>
      <c r="Y74" s="118"/>
      <c r="Z74" s="118">
        <v>0</v>
      </c>
      <c r="AA74" s="118">
        <v>0</v>
      </c>
      <c r="AB74" s="118">
        <v>0</v>
      </c>
      <c r="AD74" s="107" t="s">
        <v>150</v>
      </c>
      <c r="AE74" s="125">
        <f t="shared" si="40"/>
        <v>23.602484472049689</v>
      </c>
      <c r="AF74" s="125">
        <f t="shared" si="41"/>
        <v>31.951871657754012</v>
      </c>
      <c r="AG74" s="125">
        <f t="shared" si="42"/>
        <v>14.693295292439373</v>
      </c>
      <c r="AH74" s="149"/>
      <c r="AI74" s="125">
        <f t="shared" si="43"/>
        <v>31.638418079096049</v>
      </c>
      <c r="AJ74" s="125">
        <f t="shared" si="44"/>
        <v>38.541666666666671</v>
      </c>
      <c r="AK74" s="125">
        <f t="shared" si="45"/>
        <v>23.456790123456788</v>
      </c>
      <c r="AL74" s="165"/>
      <c r="AM74" s="125">
        <f t="shared" si="46"/>
        <v>23.255813953488371</v>
      </c>
      <c r="AN74" s="125">
        <f t="shared" si="47"/>
        <v>29.007633587786259</v>
      </c>
      <c r="AO74" s="125">
        <f t="shared" si="48"/>
        <v>14.285714285714285</v>
      </c>
      <c r="AP74" s="165"/>
      <c r="AQ74" s="125">
        <f t="shared" si="49"/>
        <v>33.691756272401435</v>
      </c>
      <c r="AR74" s="125">
        <f t="shared" si="50"/>
        <v>38.562091503267979</v>
      </c>
      <c r="AS74" s="125">
        <f t="shared" si="51"/>
        <v>27.777777777777779</v>
      </c>
      <c r="AT74" s="165"/>
      <c r="AU74" s="125">
        <f t="shared" si="52"/>
        <v>20</v>
      </c>
      <c r="AV74" s="125">
        <f t="shared" si="53"/>
        <v>29.411764705882355</v>
      </c>
      <c r="AW74" s="125">
        <f t="shared" si="54"/>
        <v>10.714285714285714</v>
      </c>
      <c r="AX74" s="165"/>
      <c r="AY74" s="125">
        <f t="shared" si="55"/>
        <v>15.915915915915916</v>
      </c>
      <c r="AZ74" s="125">
        <f t="shared" si="56"/>
        <v>27.210884353741498</v>
      </c>
      <c r="BA74" s="125">
        <f t="shared" si="57"/>
        <v>6.9892473118279561</v>
      </c>
      <c r="BB74" s="149"/>
      <c r="BC74" s="225">
        <v>0</v>
      </c>
      <c r="BD74" s="225">
        <v>0</v>
      </c>
      <c r="BE74" s="225">
        <v>0</v>
      </c>
    </row>
    <row r="75" spans="1:62" ht="15" customHeight="1" x14ac:dyDescent="0.2">
      <c r="A75" s="107" t="s">
        <v>103</v>
      </c>
      <c r="B75" s="261">
        <v>972</v>
      </c>
      <c r="C75" s="261">
        <v>529</v>
      </c>
      <c r="D75" s="261">
        <v>443</v>
      </c>
      <c r="E75" s="261"/>
      <c r="F75" s="261">
        <v>221</v>
      </c>
      <c r="G75" s="261">
        <v>136</v>
      </c>
      <c r="H75" s="261">
        <v>85</v>
      </c>
      <c r="I75" s="261"/>
      <c r="J75" s="261">
        <v>200</v>
      </c>
      <c r="K75" s="261">
        <v>110</v>
      </c>
      <c r="L75" s="261">
        <v>90</v>
      </c>
      <c r="M75" s="261"/>
      <c r="N75" s="261">
        <v>194</v>
      </c>
      <c r="O75" s="261">
        <v>100</v>
      </c>
      <c r="P75" s="261">
        <v>94</v>
      </c>
      <c r="Q75" s="261"/>
      <c r="R75" s="261">
        <v>245</v>
      </c>
      <c r="S75" s="261">
        <v>116</v>
      </c>
      <c r="T75" s="261">
        <v>129</v>
      </c>
      <c r="U75" s="261"/>
      <c r="V75" s="261">
        <v>112</v>
      </c>
      <c r="W75" s="261">
        <v>67</v>
      </c>
      <c r="X75" s="261">
        <v>45</v>
      </c>
      <c r="Y75" s="118"/>
      <c r="Z75" s="118">
        <v>0</v>
      </c>
      <c r="AA75" s="118">
        <v>0</v>
      </c>
      <c r="AB75" s="118">
        <v>0</v>
      </c>
      <c r="AD75" s="107" t="s">
        <v>103</v>
      </c>
      <c r="AE75" s="125">
        <f t="shared" si="40"/>
        <v>41.20389995760916</v>
      </c>
      <c r="AF75" s="125">
        <f t="shared" si="41"/>
        <v>48.981481481481481</v>
      </c>
      <c r="AG75" s="125">
        <f t="shared" si="42"/>
        <v>34.636434714620798</v>
      </c>
      <c r="AH75" s="149"/>
      <c r="AI75" s="125">
        <f t="shared" si="43"/>
        <v>71.061093247588431</v>
      </c>
      <c r="AJ75" s="125">
        <f t="shared" si="44"/>
        <v>81.437125748502993</v>
      </c>
      <c r="AK75" s="125">
        <f t="shared" si="45"/>
        <v>59.027777777777779</v>
      </c>
      <c r="AL75" s="165"/>
      <c r="AM75" s="125">
        <f t="shared" si="46"/>
        <v>53.908355795148246</v>
      </c>
      <c r="AN75" s="125">
        <f t="shared" si="47"/>
        <v>60.439560439560438</v>
      </c>
      <c r="AO75" s="125">
        <f t="shared" si="48"/>
        <v>47.619047619047613</v>
      </c>
      <c r="AP75" s="165"/>
      <c r="AQ75" s="125">
        <f t="shared" si="49"/>
        <v>44.700460829493089</v>
      </c>
      <c r="AR75" s="125">
        <f t="shared" si="50"/>
        <v>49.75124378109453</v>
      </c>
      <c r="AS75" s="125">
        <f t="shared" si="51"/>
        <v>40.343347639484975</v>
      </c>
      <c r="AT75" s="165"/>
      <c r="AU75" s="125">
        <f t="shared" si="52"/>
        <v>38.28125</v>
      </c>
      <c r="AV75" s="125">
        <f t="shared" si="53"/>
        <v>41.877256317689529</v>
      </c>
      <c r="AW75" s="125">
        <f t="shared" si="54"/>
        <v>35.537190082644628</v>
      </c>
      <c r="AX75" s="165"/>
      <c r="AY75" s="125">
        <f t="shared" si="55"/>
        <v>18.573797678275287</v>
      </c>
      <c r="AZ75" s="125">
        <f t="shared" si="56"/>
        <v>26.48221343873518</v>
      </c>
      <c r="BA75" s="125">
        <f t="shared" si="57"/>
        <v>12.857142857142856</v>
      </c>
      <c r="BB75" s="149"/>
      <c r="BC75" s="225">
        <v>0</v>
      </c>
      <c r="BD75" s="225">
        <v>0</v>
      </c>
      <c r="BE75" s="225">
        <v>0</v>
      </c>
    </row>
    <row r="76" spans="1:62" s="165" customFormat="1" ht="15" customHeight="1" x14ac:dyDescent="0.2">
      <c r="A76" s="107" t="s">
        <v>104</v>
      </c>
      <c r="B76" s="261">
        <v>701</v>
      </c>
      <c r="C76" s="261">
        <v>365</v>
      </c>
      <c r="D76" s="261">
        <v>336</v>
      </c>
      <c r="E76" s="261"/>
      <c r="F76" s="261">
        <v>86</v>
      </c>
      <c r="G76" s="261">
        <v>46</v>
      </c>
      <c r="H76" s="261">
        <v>40</v>
      </c>
      <c r="I76" s="261"/>
      <c r="J76" s="261">
        <v>123</v>
      </c>
      <c r="K76" s="261">
        <v>70</v>
      </c>
      <c r="L76" s="261">
        <v>53</v>
      </c>
      <c r="M76" s="261"/>
      <c r="N76" s="261">
        <v>126</v>
      </c>
      <c r="O76" s="261">
        <v>74</v>
      </c>
      <c r="P76" s="261">
        <v>52</v>
      </c>
      <c r="Q76" s="261"/>
      <c r="R76" s="261">
        <v>270</v>
      </c>
      <c r="S76" s="261">
        <v>115</v>
      </c>
      <c r="T76" s="261">
        <v>155</v>
      </c>
      <c r="U76" s="261"/>
      <c r="V76" s="261">
        <v>96</v>
      </c>
      <c r="W76" s="261">
        <v>60</v>
      </c>
      <c r="X76" s="261">
        <v>36</v>
      </c>
      <c r="Y76" s="118"/>
      <c r="Z76" s="118">
        <v>0</v>
      </c>
      <c r="AA76" s="118">
        <v>0</v>
      </c>
      <c r="AB76" s="118">
        <v>0</v>
      </c>
      <c r="AC76" s="123"/>
      <c r="AD76" s="107" t="s">
        <v>104</v>
      </c>
      <c r="AE76" s="125">
        <f t="shared" si="40"/>
        <v>35.893497183819768</v>
      </c>
      <c r="AF76" s="125">
        <f t="shared" si="41"/>
        <v>39.205155746509128</v>
      </c>
      <c r="AG76" s="125">
        <f t="shared" si="42"/>
        <v>32.87671232876712</v>
      </c>
      <c r="AH76" s="149"/>
      <c r="AI76" s="125">
        <f t="shared" si="43"/>
        <v>49.710982658959537</v>
      </c>
      <c r="AJ76" s="125">
        <f t="shared" si="44"/>
        <v>53.488372093023251</v>
      </c>
      <c r="AK76" s="125">
        <f t="shared" si="45"/>
        <v>45.977011494252871</v>
      </c>
      <c r="AM76" s="125">
        <f t="shared" si="46"/>
        <v>50.409836065573764</v>
      </c>
      <c r="AN76" s="125">
        <f t="shared" si="47"/>
        <v>53.030303030303031</v>
      </c>
      <c r="AO76" s="125">
        <f t="shared" si="48"/>
        <v>47.321428571428569</v>
      </c>
      <c r="AQ76" s="125">
        <f t="shared" si="49"/>
        <v>33.245382585751983</v>
      </c>
      <c r="AR76" s="125">
        <f t="shared" si="50"/>
        <v>39.784946236559136</v>
      </c>
      <c r="AS76" s="125">
        <f t="shared" si="51"/>
        <v>26.94300518134715</v>
      </c>
      <c r="AU76" s="125">
        <f t="shared" si="52"/>
        <v>44.40789473684211</v>
      </c>
      <c r="AV76" s="125">
        <f t="shared" si="53"/>
        <v>39.930555555555557</v>
      </c>
      <c r="AW76" s="125">
        <f t="shared" si="54"/>
        <v>48.4375</v>
      </c>
      <c r="AY76" s="125">
        <f t="shared" si="55"/>
        <v>17.486338797814209</v>
      </c>
      <c r="AZ76" s="125">
        <f t="shared" si="56"/>
        <v>25.10460251046025</v>
      </c>
      <c r="BA76" s="125">
        <f t="shared" si="57"/>
        <v>11.612903225806452</v>
      </c>
      <c r="BB76" s="149"/>
      <c r="BC76" s="225">
        <v>0</v>
      </c>
      <c r="BD76" s="225">
        <v>0</v>
      </c>
      <c r="BE76" s="225">
        <v>0</v>
      </c>
      <c r="BF76" s="133"/>
      <c r="BG76" s="133"/>
      <c r="BH76" s="133"/>
      <c r="BI76" s="133"/>
    </row>
    <row r="77" spans="1:62" ht="15" customHeight="1" thickBot="1" x14ac:dyDescent="0.25">
      <c r="A77" s="107" t="s">
        <v>151</v>
      </c>
      <c r="B77" s="261">
        <v>98</v>
      </c>
      <c r="C77" s="261">
        <v>70</v>
      </c>
      <c r="D77" s="261">
        <v>28</v>
      </c>
      <c r="E77" s="261"/>
      <c r="F77" s="261">
        <v>7</v>
      </c>
      <c r="G77" s="261">
        <v>5</v>
      </c>
      <c r="H77" s="261">
        <v>2</v>
      </c>
      <c r="I77" s="261"/>
      <c r="J77" s="261">
        <v>17</v>
      </c>
      <c r="K77" s="261">
        <v>12</v>
      </c>
      <c r="L77" s="261">
        <v>5</v>
      </c>
      <c r="M77" s="261"/>
      <c r="N77" s="261">
        <v>23</v>
      </c>
      <c r="O77" s="261">
        <v>15</v>
      </c>
      <c r="P77" s="261">
        <v>8</v>
      </c>
      <c r="Q77" s="261"/>
      <c r="R77" s="261">
        <v>35</v>
      </c>
      <c r="S77" s="261">
        <v>25</v>
      </c>
      <c r="T77" s="261">
        <v>10</v>
      </c>
      <c r="U77" s="261"/>
      <c r="V77" s="261">
        <v>16</v>
      </c>
      <c r="W77" s="261">
        <v>13</v>
      </c>
      <c r="X77" s="261">
        <v>3</v>
      </c>
      <c r="Y77" s="120"/>
      <c r="Z77" s="120">
        <v>0</v>
      </c>
      <c r="AA77" s="120">
        <v>0</v>
      </c>
      <c r="AB77" s="120">
        <v>0</v>
      </c>
      <c r="AD77" s="107" t="s">
        <v>151</v>
      </c>
      <c r="AE77" s="125">
        <f t="shared" si="40"/>
        <v>47.115384615384613</v>
      </c>
      <c r="AF77" s="125">
        <f t="shared" si="41"/>
        <v>63.063063063063062</v>
      </c>
      <c r="AG77" s="125">
        <f t="shared" si="42"/>
        <v>28.865979381443296</v>
      </c>
      <c r="AH77" s="209"/>
      <c r="AI77" s="125">
        <f t="shared" si="43"/>
        <v>30.434782608695656</v>
      </c>
      <c r="AJ77" s="125">
        <f t="shared" si="44"/>
        <v>45.454545454545453</v>
      </c>
      <c r="AK77" s="125">
        <f t="shared" si="45"/>
        <v>16.666666666666664</v>
      </c>
      <c r="AL77" s="121"/>
      <c r="AM77" s="125">
        <f t="shared" si="46"/>
        <v>51.515151515151516</v>
      </c>
      <c r="AN77" s="125">
        <f t="shared" si="47"/>
        <v>63.157894736842103</v>
      </c>
      <c r="AO77" s="125">
        <f t="shared" si="48"/>
        <v>35.714285714285715</v>
      </c>
      <c r="AP77" s="121"/>
      <c r="AQ77" s="125">
        <f t="shared" si="49"/>
        <v>47.916666666666671</v>
      </c>
      <c r="AR77" s="125">
        <f t="shared" si="50"/>
        <v>57.692307692307686</v>
      </c>
      <c r="AS77" s="125">
        <f t="shared" si="51"/>
        <v>36.363636363636367</v>
      </c>
      <c r="AT77" s="121"/>
      <c r="AU77" s="125">
        <f t="shared" si="52"/>
        <v>61.403508771929829</v>
      </c>
      <c r="AV77" s="125">
        <f t="shared" si="53"/>
        <v>73.529411764705884</v>
      </c>
      <c r="AW77" s="125">
        <f t="shared" si="54"/>
        <v>43.478260869565219</v>
      </c>
      <c r="AX77" s="121"/>
      <c r="AY77" s="125">
        <f t="shared" si="55"/>
        <v>34.042553191489361</v>
      </c>
      <c r="AZ77" s="125">
        <f t="shared" si="56"/>
        <v>61.904761904761905</v>
      </c>
      <c r="BA77" s="125">
        <f t="shared" si="57"/>
        <v>11.538461538461538</v>
      </c>
      <c r="BB77" s="209"/>
      <c r="BC77" s="228">
        <v>0</v>
      </c>
      <c r="BD77" s="228">
        <v>0</v>
      </c>
      <c r="BE77" s="228">
        <v>0</v>
      </c>
    </row>
    <row r="78" spans="1:62" s="101" customFormat="1" ht="15" customHeight="1" x14ac:dyDescent="0.2">
      <c r="A78" s="388" t="s">
        <v>238</v>
      </c>
      <c r="B78" s="388"/>
      <c r="C78" s="388"/>
      <c r="D78" s="388"/>
      <c r="E78" s="388"/>
      <c r="F78" s="388"/>
      <c r="G78" s="388"/>
      <c r="H78" s="388"/>
      <c r="I78" s="388"/>
      <c r="J78" s="388"/>
      <c r="K78" s="388"/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D78" s="388" t="s">
        <v>238</v>
      </c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  <c r="AV78" s="388"/>
      <c r="AW78" s="388"/>
      <c r="AX78" s="388"/>
      <c r="AY78" s="388"/>
      <c r="AZ78" s="388"/>
      <c r="BA78" s="388"/>
      <c r="BB78" s="388"/>
      <c r="BC78" s="388"/>
      <c r="BD78" s="388"/>
      <c r="BE78" s="388"/>
      <c r="BF78" s="95"/>
      <c r="BG78" s="95"/>
      <c r="BH78" s="95"/>
      <c r="BI78" s="95"/>
      <c r="BJ78" s="95"/>
    </row>
    <row r="79" spans="1:62" s="101" customFormat="1" ht="15" customHeight="1" x14ac:dyDescent="0.2">
      <c r="A79" s="389" t="s">
        <v>224</v>
      </c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D79" s="389" t="s">
        <v>224</v>
      </c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95"/>
      <c r="BG79" s="95"/>
      <c r="BH79" s="95"/>
      <c r="BI79" s="95"/>
      <c r="BJ79" s="95"/>
    </row>
  </sheetData>
  <sortState ref="B56:AC77">
    <sortCondition ref="AC56:AC77"/>
  </sortState>
  <mergeCells count="68">
    <mergeCell ref="A49:AB49"/>
    <mergeCell ref="AD49:BE49"/>
    <mergeCell ref="A46:AB46"/>
    <mergeCell ref="AD46:BE46"/>
    <mergeCell ref="A47:AB47"/>
    <mergeCell ref="AD47:BE47"/>
    <mergeCell ref="A48:AB48"/>
    <mergeCell ref="AD48:BE48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79:AB79"/>
    <mergeCell ref="AD79:BE79"/>
    <mergeCell ref="BC51:BE51"/>
    <mergeCell ref="A51:A52"/>
    <mergeCell ref="B51:D51"/>
    <mergeCell ref="F51:H51"/>
    <mergeCell ref="J51:L51"/>
    <mergeCell ref="N51:P51"/>
    <mergeCell ref="R51:T51"/>
    <mergeCell ref="V51:X51"/>
    <mergeCell ref="Z51:AB51"/>
    <mergeCell ref="AD51:AD52"/>
    <mergeCell ref="AE51:AG51"/>
    <mergeCell ref="AI51:AK51"/>
    <mergeCell ref="AM51:AO51"/>
    <mergeCell ref="AQ51:AS51"/>
    <mergeCell ref="F10:H10"/>
    <mergeCell ref="J10:L10"/>
    <mergeCell ref="N10:P10"/>
    <mergeCell ref="A78:AB78"/>
    <mergeCell ref="AD78:BE78"/>
    <mergeCell ref="AU51:AW51"/>
    <mergeCell ref="AY51:BA51"/>
    <mergeCell ref="AI10:AK10"/>
    <mergeCell ref="AM10:AO10"/>
    <mergeCell ref="AQ10:AS10"/>
    <mergeCell ref="AU10:AW10"/>
    <mergeCell ref="AY10:BA10"/>
    <mergeCell ref="A44:AB44"/>
    <mergeCell ref="AD44:BE44"/>
    <mergeCell ref="A45:AB45"/>
    <mergeCell ref="AD45:BE45"/>
    <mergeCell ref="Z1:AA2"/>
    <mergeCell ref="AA40:AB41"/>
    <mergeCell ref="BG1:BH2"/>
    <mergeCell ref="BG40:BH41"/>
    <mergeCell ref="A37:AB37"/>
    <mergeCell ref="AD37:BE37"/>
    <mergeCell ref="A38:AB38"/>
    <mergeCell ref="AD38:BE38"/>
    <mergeCell ref="BC10:BE10"/>
    <mergeCell ref="R10:T10"/>
    <mergeCell ref="V10:X10"/>
    <mergeCell ref="Z10:AB10"/>
    <mergeCell ref="AD10:AD11"/>
    <mergeCell ref="AE10:AG10"/>
    <mergeCell ref="A10:A11"/>
    <mergeCell ref="B10:D10"/>
  </mergeCells>
  <hyperlinks>
    <hyperlink ref="AD1" r:id="rId1" location="INDICE!A1" display="INDICE"/>
    <hyperlink ref="Z1" r:id="rId2" location="INDICE!A1"/>
    <hyperlink ref="Z1:AA2" location="INDICE!A1" display="INDICE"/>
    <hyperlink ref="AA40" r:id="rId3" location="INDICE!A1"/>
    <hyperlink ref="AA40:AB41" location="INDICE!A1" display="INDICE"/>
    <hyperlink ref="BG1" r:id="rId4" location="INDICE!A1"/>
    <hyperlink ref="BG1:BH2" location="INDICE!A1" display="INDICE"/>
    <hyperlink ref="BG40" r:id="rId5" location="INDICE!A1"/>
    <hyperlink ref="BG40:BH41" location="INDICE!A1" display="INDICE"/>
  </hyperlinks>
  <printOptions horizontalCentered="1"/>
  <pageMargins left="0.59055118110236227" right="0.59055118110236227" top="0.59055118110236227" bottom="0.98425196850393704" header="0" footer="0"/>
  <pageSetup scale="80" orientation="landscape" r:id="rId6"/>
  <headerFooter alignWithMargins="0"/>
  <rowBreaks count="2" manualBreakCount="2">
    <brk id="38" max="16383" man="1"/>
    <brk id="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topLeftCell="A2" zoomScaleNormal="100" zoomScaleSheetLayoutView="50" workbookViewId="0">
      <selection sqref="A1:AB1"/>
    </sheetView>
  </sheetViews>
  <sheetFormatPr baseColWidth="10" defaultRowHeight="15" customHeight="1" x14ac:dyDescent="0.2"/>
  <cols>
    <col min="1" max="1" width="16.28515625" style="107" customWidth="1"/>
    <col min="2" max="4" width="7.5703125" style="107" customWidth="1"/>
    <col min="5" max="5" width="1.7109375" style="107" customWidth="1"/>
    <col min="6" max="8" width="7.140625" style="107" customWidth="1"/>
    <col min="9" max="9" width="1.7109375" style="107" customWidth="1"/>
    <col min="10" max="12" width="7.140625" style="107" customWidth="1"/>
    <col min="13" max="13" width="1.7109375" style="107" customWidth="1"/>
    <col min="14" max="16" width="7.140625" style="107" customWidth="1"/>
    <col min="17" max="17" width="1.7109375" style="107" customWidth="1"/>
    <col min="18" max="20" width="6.42578125" style="107" customWidth="1"/>
    <col min="21" max="21" width="1.7109375" style="107" customWidth="1"/>
    <col min="22" max="24" width="7" style="107" customWidth="1"/>
    <col min="25" max="25" width="1.7109375" style="107" customWidth="1"/>
    <col min="26" max="28" width="7.285156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90" t="s">
        <v>467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384" t="s">
        <v>306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170"/>
      <c r="AD2" s="30"/>
      <c r="AE2" s="372"/>
      <c r="AF2" s="372"/>
      <c r="AG2" s="170"/>
    </row>
    <row r="3" spans="1:33" s="162" customFormat="1" ht="15" customHeight="1" x14ac:dyDescent="0.2">
      <c r="A3" s="390" t="s">
        <v>236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170"/>
      <c r="AD3" s="170"/>
      <c r="AE3" s="170"/>
      <c r="AF3" s="170"/>
      <c r="AG3" s="170"/>
    </row>
    <row r="4" spans="1:33" s="162" customFormat="1" ht="15" customHeight="1" x14ac:dyDescent="0.2">
      <c r="A4" s="384" t="s">
        <v>237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170"/>
      <c r="AD4" s="170"/>
      <c r="AE4" s="170"/>
      <c r="AF4" s="170"/>
      <c r="AG4" s="170"/>
    </row>
    <row r="5" spans="1:33" s="162" customFormat="1" ht="15" customHeight="1" x14ac:dyDescent="0.2">
      <c r="A5" s="384" t="s">
        <v>481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86" t="s">
        <v>418</v>
      </c>
      <c r="B7" s="385" t="s">
        <v>19</v>
      </c>
      <c r="C7" s="385"/>
      <c r="D7" s="385"/>
      <c r="E7" s="108"/>
      <c r="F7" s="385" t="s">
        <v>116</v>
      </c>
      <c r="G7" s="385"/>
      <c r="H7" s="385"/>
      <c r="I7" s="108"/>
      <c r="J7" s="385" t="s">
        <v>117</v>
      </c>
      <c r="K7" s="385"/>
      <c r="L7" s="385"/>
      <c r="M7" s="108"/>
      <c r="N7" s="385" t="s">
        <v>118</v>
      </c>
      <c r="O7" s="385"/>
      <c r="P7" s="385"/>
      <c r="Q7" s="108"/>
      <c r="R7" s="385" t="s">
        <v>119</v>
      </c>
      <c r="S7" s="385"/>
      <c r="T7" s="385"/>
      <c r="U7" s="108"/>
      <c r="V7" s="385" t="s">
        <v>120</v>
      </c>
      <c r="W7" s="385"/>
      <c r="X7" s="385"/>
      <c r="Y7" s="108"/>
      <c r="Z7" s="385" t="s">
        <v>121</v>
      </c>
      <c r="AA7" s="385"/>
      <c r="AB7" s="385"/>
    </row>
    <row r="8" spans="1:33" ht="15" customHeight="1" thickBot="1" x14ac:dyDescent="0.25">
      <c r="A8" s="387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15587</v>
      </c>
      <c r="C10" s="151">
        <f t="shared" si="0"/>
        <v>5675</v>
      </c>
      <c r="D10" s="151">
        <f t="shared" si="0"/>
        <v>9912</v>
      </c>
      <c r="E10" s="151"/>
      <c r="F10" s="245">
        <f t="shared" ref="F10:H12" si="1">+F16+F22</f>
        <v>0</v>
      </c>
      <c r="G10" s="245">
        <f t="shared" si="1"/>
        <v>0</v>
      </c>
      <c r="H10" s="245">
        <f t="shared" si="1"/>
        <v>0</v>
      </c>
      <c r="I10" s="245"/>
      <c r="J10" s="245">
        <f t="shared" ref="J10:L12" si="2">+J16+J22</f>
        <v>0</v>
      </c>
      <c r="K10" s="245">
        <f t="shared" si="2"/>
        <v>0</v>
      </c>
      <c r="L10" s="245">
        <f t="shared" si="2"/>
        <v>0</v>
      </c>
      <c r="M10" s="245"/>
      <c r="N10" s="245">
        <f t="shared" ref="N10:P12" si="3">+N16+N22</f>
        <v>0</v>
      </c>
      <c r="O10" s="245">
        <f t="shared" si="3"/>
        <v>0</v>
      </c>
      <c r="P10" s="245">
        <f t="shared" si="3"/>
        <v>0</v>
      </c>
      <c r="Q10" s="151"/>
      <c r="R10" s="151">
        <f t="shared" ref="R10:T12" si="4">+R16+R22</f>
        <v>7421</v>
      </c>
      <c r="S10" s="151">
        <f t="shared" si="4"/>
        <v>2782</v>
      </c>
      <c r="T10" s="151">
        <f t="shared" si="4"/>
        <v>4639</v>
      </c>
      <c r="U10" s="151"/>
      <c r="V10" s="151">
        <f t="shared" ref="V10:X12" si="5">+V16+V22</f>
        <v>4710</v>
      </c>
      <c r="W10" s="151">
        <f t="shared" si="5"/>
        <v>1679</v>
      </c>
      <c r="X10" s="151">
        <f t="shared" si="5"/>
        <v>3031</v>
      </c>
      <c r="Y10" s="151"/>
      <c r="Z10" s="151">
        <f t="shared" ref="Z10:AB12" si="6">+Z16+Z22</f>
        <v>3456</v>
      </c>
      <c r="AA10" s="151">
        <f t="shared" si="6"/>
        <v>1214</v>
      </c>
      <c r="AB10" s="151">
        <f t="shared" si="6"/>
        <v>2242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15040</v>
      </c>
      <c r="C11" s="114">
        <f t="shared" si="0"/>
        <v>5367</v>
      </c>
      <c r="D11" s="114">
        <f t="shared" si="0"/>
        <v>9673</v>
      </c>
      <c r="E11" s="114"/>
      <c r="F11" s="225">
        <f t="shared" si="1"/>
        <v>0</v>
      </c>
      <c r="G11" s="225">
        <f t="shared" si="1"/>
        <v>0</v>
      </c>
      <c r="H11" s="225">
        <f t="shared" si="1"/>
        <v>0</v>
      </c>
      <c r="I11" s="225"/>
      <c r="J11" s="225">
        <f t="shared" si="2"/>
        <v>0</v>
      </c>
      <c r="K11" s="225">
        <f t="shared" si="2"/>
        <v>0</v>
      </c>
      <c r="L11" s="225">
        <f t="shared" si="2"/>
        <v>0</v>
      </c>
      <c r="M11" s="225"/>
      <c r="N11" s="225">
        <f t="shared" si="3"/>
        <v>0</v>
      </c>
      <c r="O11" s="225">
        <f t="shared" si="3"/>
        <v>0</v>
      </c>
      <c r="P11" s="225">
        <f t="shared" si="3"/>
        <v>0</v>
      </c>
      <c r="Q11" s="114"/>
      <c r="R11" s="114">
        <f t="shared" si="4"/>
        <v>7199</v>
      </c>
      <c r="S11" s="114">
        <f t="shared" si="4"/>
        <v>2661</v>
      </c>
      <c r="T11" s="114">
        <f t="shared" si="4"/>
        <v>4538</v>
      </c>
      <c r="U11" s="114"/>
      <c r="V11" s="114">
        <f t="shared" si="5"/>
        <v>4517</v>
      </c>
      <c r="W11" s="114">
        <f t="shared" si="5"/>
        <v>1577</v>
      </c>
      <c r="X11" s="114">
        <f t="shared" si="5"/>
        <v>2940</v>
      </c>
      <c r="Y11" s="114"/>
      <c r="Z11" s="114">
        <f t="shared" si="6"/>
        <v>3324</v>
      </c>
      <c r="AA11" s="114">
        <f t="shared" si="6"/>
        <v>1129</v>
      </c>
      <c r="AB11" s="114">
        <f t="shared" si="6"/>
        <v>2195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0</v>
      </c>
      <c r="C12" s="114">
        <f>+C18+C24</f>
        <v>0</v>
      </c>
      <c r="D12" s="114">
        <f>+D18+D24</f>
        <v>0</v>
      </c>
      <c r="E12" s="114"/>
      <c r="F12" s="225">
        <f t="shared" si="1"/>
        <v>0</v>
      </c>
      <c r="G12" s="225">
        <f t="shared" si="1"/>
        <v>0</v>
      </c>
      <c r="H12" s="225">
        <f t="shared" si="1"/>
        <v>0</v>
      </c>
      <c r="I12" s="225"/>
      <c r="J12" s="225">
        <f t="shared" si="2"/>
        <v>0</v>
      </c>
      <c r="K12" s="225">
        <f t="shared" si="2"/>
        <v>0</v>
      </c>
      <c r="L12" s="225">
        <f t="shared" si="2"/>
        <v>0</v>
      </c>
      <c r="M12" s="225"/>
      <c r="N12" s="225">
        <f t="shared" si="3"/>
        <v>0</v>
      </c>
      <c r="O12" s="225">
        <f t="shared" si="3"/>
        <v>0</v>
      </c>
      <c r="P12" s="225">
        <f t="shared" si="3"/>
        <v>0</v>
      </c>
      <c r="Q12" s="114"/>
      <c r="R12" s="114">
        <f t="shared" si="4"/>
        <v>0</v>
      </c>
      <c r="S12" s="114">
        <f t="shared" si="4"/>
        <v>0</v>
      </c>
      <c r="T12" s="114">
        <f t="shared" si="4"/>
        <v>0</v>
      </c>
      <c r="U12" s="114"/>
      <c r="V12" s="114">
        <f t="shared" si="5"/>
        <v>0</v>
      </c>
      <c r="W12" s="114">
        <f t="shared" si="5"/>
        <v>0</v>
      </c>
      <c r="X12" s="114">
        <f t="shared" si="5"/>
        <v>0</v>
      </c>
      <c r="Y12" s="114"/>
      <c r="Z12" s="114">
        <f t="shared" si="6"/>
        <v>0</v>
      </c>
      <c r="AA12" s="114">
        <f t="shared" si="6"/>
        <v>0</v>
      </c>
      <c r="AB12" s="114">
        <f t="shared" si="6"/>
        <v>0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547</v>
      </c>
      <c r="C13" s="114">
        <f>+C19</f>
        <v>308</v>
      </c>
      <c r="D13" s="114">
        <f>+D19</f>
        <v>239</v>
      </c>
      <c r="E13" s="114"/>
      <c r="F13" s="225">
        <f>+F19</f>
        <v>0</v>
      </c>
      <c r="G13" s="225">
        <f>+G19</f>
        <v>0</v>
      </c>
      <c r="H13" s="225">
        <f>+H19</f>
        <v>0</v>
      </c>
      <c r="I13" s="225"/>
      <c r="J13" s="225">
        <f>+J19</f>
        <v>0</v>
      </c>
      <c r="K13" s="225">
        <f>+K19</f>
        <v>0</v>
      </c>
      <c r="L13" s="225">
        <f>+L19</f>
        <v>0</v>
      </c>
      <c r="M13" s="225"/>
      <c r="N13" s="225">
        <f>+N19</f>
        <v>0</v>
      </c>
      <c r="O13" s="225">
        <f>+O19</f>
        <v>0</v>
      </c>
      <c r="P13" s="225">
        <f>+P19</f>
        <v>0</v>
      </c>
      <c r="Q13" s="114"/>
      <c r="R13" s="114">
        <f>+R19</f>
        <v>222</v>
      </c>
      <c r="S13" s="114">
        <f>+S19</f>
        <v>121</v>
      </c>
      <c r="T13" s="114">
        <f>+T19</f>
        <v>101</v>
      </c>
      <c r="U13" s="114"/>
      <c r="V13" s="114">
        <f>+V19</f>
        <v>193</v>
      </c>
      <c r="W13" s="114">
        <f>+W19</f>
        <v>102</v>
      </c>
      <c r="X13" s="114">
        <f>+X19</f>
        <v>91</v>
      </c>
      <c r="Y13" s="114"/>
      <c r="Z13" s="114">
        <f>+Z19</f>
        <v>132</v>
      </c>
      <c r="AA13" s="114">
        <f>+AA19</f>
        <v>85</v>
      </c>
      <c r="AB13" s="114">
        <f>+AB19</f>
        <v>47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246"/>
      <c r="G15" s="246"/>
      <c r="H15" s="246"/>
      <c r="I15" s="247"/>
      <c r="J15" s="246"/>
      <c r="K15" s="246"/>
      <c r="L15" s="246"/>
      <c r="M15" s="247"/>
      <c r="N15" s="246"/>
      <c r="O15" s="246"/>
      <c r="P15" s="24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0">
        <v>11072</v>
      </c>
      <c r="C16" s="260">
        <v>4137</v>
      </c>
      <c r="D16" s="260">
        <v>6935</v>
      </c>
      <c r="E16" s="260"/>
      <c r="F16" s="225">
        <v>0</v>
      </c>
      <c r="G16" s="225">
        <v>0</v>
      </c>
      <c r="H16" s="225">
        <v>0</v>
      </c>
      <c r="I16" s="225"/>
      <c r="J16" s="225">
        <v>0</v>
      </c>
      <c r="K16" s="225">
        <v>0</v>
      </c>
      <c r="L16" s="225">
        <v>0</v>
      </c>
      <c r="M16" s="225"/>
      <c r="N16" s="225">
        <v>0</v>
      </c>
      <c r="O16" s="225">
        <v>0</v>
      </c>
      <c r="P16" s="225">
        <v>0</v>
      </c>
      <c r="Q16" s="260"/>
      <c r="R16" s="260">
        <v>5262</v>
      </c>
      <c r="S16" s="260">
        <v>2028</v>
      </c>
      <c r="T16" s="260">
        <v>3234</v>
      </c>
      <c r="U16" s="260"/>
      <c r="V16" s="260">
        <v>3335</v>
      </c>
      <c r="W16" s="260">
        <v>1225</v>
      </c>
      <c r="X16" s="260">
        <v>2110</v>
      </c>
      <c r="Y16" s="260"/>
      <c r="Z16" s="260">
        <v>2475</v>
      </c>
      <c r="AA16" s="260">
        <v>884</v>
      </c>
      <c r="AB16" s="260">
        <v>1591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1">
        <v>10525</v>
      </c>
      <c r="C17" s="261">
        <v>3829</v>
      </c>
      <c r="D17" s="261">
        <v>6696</v>
      </c>
      <c r="E17" s="261"/>
      <c r="F17" s="225">
        <v>0</v>
      </c>
      <c r="G17" s="225">
        <v>0</v>
      </c>
      <c r="H17" s="225">
        <v>0</v>
      </c>
      <c r="I17" s="225"/>
      <c r="J17" s="225">
        <v>0</v>
      </c>
      <c r="K17" s="225">
        <v>0</v>
      </c>
      <c r="L17" s="225">
        <v>0</v>
      </c>
      <c r="M17" s="225"/>
      <c r="N17" s="225">
        <v>0</v>
      </c>
      <c r="O17" s="225">
        <v>0</v>
      </c>
      <c r="P17" s="225">
        <v>0</v>
      </c>
      <c r="Q17" s="261"/>
      <c r="R17" s="261">
        <v>5040</v>
      </c>
      <c r="S17" s="261">
        <v>1907</v>
      </c>
      <c r="T17" s="261">
        <v>3133</v>
      </c>
      <c r="U17" s="261"/>
      <c r="V17" s="261">
        <v>3142</v>
      </c>
      <c r="W17" s="261">
        <v>1123</v>
      </c>
      <c r="X17" s="261">
        <v>2019</v>
      </c>
      <c r="Y17" s="261"/>
      <c r="Z17" s="261">
        <v>2343</v>
      </c>
      <c r="AA17" s="261">
        <v>799</v>
      </c>
      <c r="AB17" s="261">
        <v>1544</v>
      </c>
    </row>
    <row r="18" spans="1:33" ht="15" customHeight="1" x14ac:dyDescent="0.2">
      <c r="A18" s="115" t="s">
        <v>74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</row>
    <row r="19" spans="1:33" ht="15" customHeight="1" x14ac:dyDescent="0.2">
      <c r="A19" s="115" t="s">
        <v>245</v>
      </c>
      <c r="B19" s="261">
        <v>547</v>
      </c>
      <c r="C19" s="261">
        <v>308</v>
      </c>
      <c r="D19" s="261">
        <v>239</v>
      </c>
      <c r="E19" s="261"/>
      <c r="F19" s="225">
        <v>0</v>
      </c>
      <c r="G19" s="225">
        <v>0</v>
      </c>
      <c r="H19" s="225">
        <v>0</v>
      </c>
      <c r="I19" s="225"/>
      <c r="J19" s="225">
        <v>0</v>
      </c>
      <c r="K19" s="225">
        <v>0</v>
      </c>
      <c r="L19" s="225">
        <v>0</v>
      </c>
      <c r="M19" s="225"/>
      <c r="N19" s="225">
        <v>0</v>
      </c>
      <c r="O19" s="225">
        <v>0</v>
      </c>
      <c r="P19" s="225">
        <v>0</v>
      </c>
      <c r="Q19" s="261"/>
      <c r="R19" s="261">
        <v>222</v>
      </c>
      <c r="S19" s="261">
        <v>121</v>
      </c>
      <c r="T19" s="261">
        <v>101</v>
      </c>
      <c r="U19" s="261"/>
      <c r="V19" s="261">
        <v>193</v>
      </c>
      <c r="W19" s="261">
        <v>102</v>
      </c>
      <c r="X19" s="261">
        <v>91</v>
      </c>
      <c r="Y19" s="261"/>
      <c r="Z19" s="261">
        <v>132</v>
      </c>
      <c r="AA19" s="261">
        <v>85</v>
      </c>
      <c r="AB19" s="261">
        <v>47</v>
      </c>
    </row>
    <row r="20" spans="1:33" ht="15" customHeight="1" x14ac:dyDescent="0.2">
      <c r="A20" s="115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</row>
    <row r="21" spans="1:33" ht="15" customHeight="1" x14ac:dyDescent="0.2">
      <c r="A21" s="124" t="s">
        <v>420</v>
      </c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</row>
    <row r="22" spans="1:33" s="162" customFormat="1" ht="15" customHeight="1" x14ac:dyDescent="0.2">
      <c r="A22" s="136" t="s">
        <v>19</v>
      </c>
      <c r="B22" s="260">
        <v>4515</v>
      </c>
      <c r="C22" s="260">
        <v>1538</v>
      </c>
      <c r="D22" s="260">
        <v>2977</v>
      </c>
      <c r="E22" s="260"/>
      <c r="F22" s="225">
        <v>0</v>
      </c>
      <c r="G22" s="225">
        <v>0</v>
      </c>
      <c r="H22" s="225">
        <v>0</v>
      </c>
      <c r="I22" s="225"/>
      <c r="J22" s="225">
        <v>0</v>
      </c>
      <c r="K22" s="225">
        <v>0</v>
      </c>
      <c r="L22" s="225">
        <v>0</v>
      </c>
      <c r="M22" s="225"/>
      <c r="N22" s="225">
        <v>0</v>
      </c>
      <c r="O22" s="225">
        <v>0</v>
      </c>
      <c r="P22" s="225">
        <v>0</v>
      </c>
      <c r="Q22" s="260"/>
      <c r="R22" s="260">
        <v>2159</v>
      </c>
      <c r="S22" s="260">
        <v>754</v>
      </c>
      <c r="T22" s="260">
        <v>1405</v>
      </c>
      <c r="U22" s="260"/>
      <c r="V22" s="260">
        <v>1375</v>
      </c>
      <c r="W22" s="260">
        <v>454</v>
      </c>
      <c r="X22" s="260">
        <v>921</v>
      </c>
      <c r="Y22" s="260"/>
      <c r="Z22" s="260">
        <v>981</v>
      </c>
      <c r="AA22" s="260">
        <v>330</v>
      </c>
      <c r="AB22" s="260">
        <v>651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1">
        <v>4515</v>
      </c>
      <c r="C23" s="261">
        <v>1538</v>
      </c>
      <c r="D23" s="261">
        <v>2977</v>
      </c>
      <c r="E23" s="261"/>
      <c r="F23" s="225">
        <v>0</v>
      </c>
      <c r="G23" s="225">
        <v>0</v>
      </c>
      <c r="H23" s="225">
        <v>0</v>
      </c>
      <c r="I23" s="225"/>
      <c r="J23" s="225">
        <v>0</v>
      </c>
      <c r="K23" s="225">
        <v>0</v>
      </c>
      <c r="L23" s="225">
        <v>0</v>
      </c>
      <c r="M23" s="225"/>
      <c r="N23" s="225">
        <v>0</v>
      </c>
      <c r="O23" s="225">
        <v>0</v>
      </c>
      <c r="P23" s="225">
        <v>0</v>
      </c>
      <c r="Q23" s="261"/>
      <c r="R23" s="261">
        <v>2159</v>
      </c>
      <c r="S23" s="261">
        <v>754</v>
      </c>
      <c r="T23" s="261">
        <v>1405</v>
      </c>
      <c r="U23" s="261"/>
      <c r="V23" s="261">
        <v>1375</v>
      </c>
      <c r="W23" s="261">
        <v>454</v>
      </c>
      <c r="X23" s="261">
        <v>921</v>
      </c>
      <c r="Y23" s="261"/>
      <c r="Z23" s="261">
        <v>981</v>
      </c>
      <c r="AA23" s="261">
        <v>330</v>
      </c>
      <c r="AB23" s="261">
        <v>651</v>
      </c>
    </row>
    <row r="24" spans="1:33" ht="15" customHeight="1" x14ac:dyDescent="0.2">
      <c r="A24" s="115" t="s">
        <v>74</v>
      </c>
      <c r="B24" s="118">
        <v>0</v>
      </c>
      <c r="C24" s="118">
        <v>0</v>
      </c>
      <c r="D24" s="118">
        <v>0</v>
      </c>
      <c r="E24" s="118"/>
      <c r="F24" s="242">
        <v>0</v>
      </c>
      <c r="G24" s="242">
        <v>0</v>
      </c>
      <c r="H24" s="242">
        <v>0</v>
      </c>
      <c r="I24" s="242"/>
      <c r="J24" s="242">
        <v>0</v>
      </c>
      <c r="K24" s="242">
        <v>0</v>
      </c>
      <c r="L24" s="242">
        <v>0</v>
      </c>
      <c r="M24" s="242"/>
      <c r="N24" s="242">
        <v>0</v>
      </c>
      <c r="O24" s="242">
        <v>0</v>
      </c>
      <c r="P24" s="242">
        <v>0</v>
      </c>
      <c r="Q24" s="118"/>
      <c r="R24" s="118">
        <v>0</v>
      </c>
      <c r="S24" s="118">
        <v>0</v>
      </c>
      <c r="T24" s="118">
        <v>0</v>
      </c>
      <c r="U24" s="118"/>
      <c r="V24" s="118">
        <v>0</v>
      </c>
      <c r="W24" s="118">
        <v>0</v>
      </c>
      <c r="X24" s="118">
        <v>0</v>
      </c>
      <c r="Y24" s="118"/>
      <c r="Z24" s="118">
        <v>0</v>
      </c>
      <c r="AA24" s="118">
        <v>0</v>
      </c>
      <c r="AB24" s="118">
        <v>0</v>
      </c>
    </row>
    <row r="25" spans="1:33" ht="15" customHeight="1" thickBot="1" x14ac:dyDescent="0.25">
      <c r="A25" s="119" t="s">
        <v>245</v>
      </c>
      <c r="B25" s="120">
        <v>0</v>
      </c>
      <c r="C25" s="120">
        <v>0</v>
      </c>
      <c r="D25" s="120">
        <v>0</v>
      </c>
      <c r="E25" s="120"/>
      <c r="F25" s="243">
        <v>0</v>
      </c>
      <c r="G25" s="243">
        <v>0</v>
      </c>
      <c r="H25" s="243">
        <v>0</v>
      </c>
      <c r="I25" s="243"/>
      <c r="J25" s="243">
        <v>0</v>
      </c>
      <c r="K25" s="243">
        <v>0</v>
      </c>
      <c r="L25" s="243">
        <v>0</v>
      </c>
      <c r="M25" s="243"/>
      <c r="N25" s="243">
        <v>0</v>
      </c>
      <c r="O25" s="243">
        <v>0</v>
      </c>
      <c r="P25" s="243">
        <v>0</v>
      </c>
      <c r="Q25" s="120"/>
      <c r="R25" s="120">
        <v>0</v>
      </c>
      <c r="S25" s="120">
        <v>0</v>
      </c>
      <c r="T25" s="120">
        <v>0</v>
      </c>
      <c r="U25" s="120"/>
      <c r="V25" s="120">
        <v>0</v>
      </c>
      <c r="W25" s="120">
        <v>0</v>
      </c>
      <c r="X25" s="120">
        <v>0</v>
      </c>
      <c r="Y25" s="120"/>
      <c r="Z25" s="120">
        <v>0</v>
      </c>
      <c r="AA25" s="120">
        <v>0</v>
      </c>
      <c r="AB25" s="120">
        <v>0</v>
      </c>
    </row>
    <row r="26" spans="1:33" ht="15" customHeight="1" x14ac:dyDescent="0.2">
      <c r="A26" s="388" t="s">
        <v>238</v>
      </c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</row>
    <row r="27" spans="1:33" ht="15" customHeight="1" x14ac:dyDescent="0.2">
      <c r="A27" s="389" t="s">
        <v>224</v>
      </c>
      <c r="B27" s="389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</row>
  </sheetData>
  <mergeCells count="16">
    <mergeCell ref="A27:AB27"/>
    <mergeCell ref="A7:A8"/>
    <mergeCell ref="B7:D7"/>
    <mergeCell ref="F7:H7"/>
    <mergeCell ref="J7:L7"/>
    <mergeCell ref="N7:P7"/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1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98"/>
  <sheetViews>
    <sheetView zoomScaleNormal="100" zoomScaleSheetLayoutView="50" workbookViewId="0">
      <selection activeCell="A4" sqref="A4:AB4"/>
    </sheetView>
  </sheetViews>
  <sheetFormatPr baseColWidth="10" defaultRowHeight="15" customHeight="1" x14ac:dyDescent="0.25"/>
  <cols>
    <col min="1" max="1" width="16.28515625" style="107" customWidth="1"/>
    <col min="2" max="4" width="7.140625" style="107" customWidth="1"/>
    <col min="5" max="5" width="1.7109375" style="107" customWidth="1"/>
    <col min="6" max="8" width="7.28515625" style="107" customWidth="1"/>
    <col min="9" max="9" width="1.7109375" style="107" customWidth="1"/>
    <col min="10" max="12" width="7.28515625" style="107" customWidth="1"/>
    <col min="13" max="13" width="1.7109375" style="107" customWidth="1"/>
    <col min="14" max="16" width="7.28515625" style="107" customWidth="1"/>
    <col min="17" max="17" width="1.7109375" style="107" customWidth="1"/>
    <col min="18" max="20" width="6.85546875" style="107" customWidth="1"/>
    <col min="21" max="21" width="1.7109375" style="107" customWidth="1"/>
    <col min="22" max="24" width="6.85546875" style="107" customWidth="1"/>
    <col min="25" max="25" width="1.7109375" style="107" customWidth="1"/>
    <col min="26" max="28" width="6.8554687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404" t="s">
        <v>468</v>
      </c>
      <c r="B1" s="405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170"/>
      <c r="AD1" s="29"/>
      <c r="AE1" s="372" t="s">
        <v>317</v>
      </c>
      <c r="AF1" s="372"/>
      <c r="AG1" s="170"/>
    </row>
    <row r="2" spans="1:33" s="162" customFormat="1" ht="15" customHeight="1" x14ac:dyDescent="0.2">
      <c r="A2" s="406" t="s">
        <v>304</v>
      </c>
      <c r="B2" s="407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C2" s="170"/>
      <c r="AD2" s="30"/>
      <c r="AE2" s="372"/>
      <c r="AF2" s="372"/>
      <c r="AG2" s="170"/>
    </row>
    <row r="3" spans="1:33" s="162" customFormat="1" ht="15" customHeight="1" x14ac:dyDescent="0.2">
      <c r="A3" s="404" t="s">
        <v>236</v>
      </c>
      <c r="B3" s="405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4"/>
      <c r="Z3" s="404"/>
      <c r="AA3" s="404"/>
      <c r="AB3" s="404"/>
      <c r="AC3" s="170"/>
      <c r="AD3" s="170"/>
      <c r="AE3" s="107"/>
      <c r="AF3" s="107"/>
      <c r="AG3" s="170"/>
    </row>
    <row r="4" spans="1:33" s="162" customFormat="1" ht="17.25" customHeight="1" x14ac:dyDescent="0.2">
      <c r="A4" s="406" t="s">
        <v>237</v>
      </c>
      <c r="B4" s="407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C4" s="170"/>
      <c r="AD4" s="170"/>
      <c r="AE4" s="107"/>
      <c r="AF4" s="107"/>
      <c r="AG4" s="170"/>
    </row>
    <row r="5" spans="1:33" s="162" customFormat="1" ht="21.75" customHeight="1" x14ac:dyDescent="0.2">
      <c r="A5" s="406" t="s">
        <v>481</v>
      </c>
      <c r="B5" s="407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170"/>
      <c r="AD5" s="170"/>
      <c r="AE5" s="107"/>
      <c r="AF5" s="107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07"/>
      <c r="AF6" s="107"/>
      <c r="AG6" s="170"/>
    </row>
    <row r="7" spans="1:33" s="170" customFormat="1" ht="15" customHeight="1" x14ac:dyDescent="0.2">
      <c r="A7" s="386" t="s">
        <v>418</v>
      </c>
      <c r="B7" s="408" t="s">
        <v>19</v>
      </c>
      <c r="C7" s="385"/>
      <c r="D7" s="385"/>
      <c r="E7" s="113"/>
      <c r="F7" s="385" t="s">
        <v>116</v>
      </c>
      <c r="G7" s="385"/>
      <c r="H7" s="385"/>
      <c r="I7" s="113"/>
      <c r="J7" s="385" t="s">
        <v>117</v>
      </c>
      <c r="K7" s="385"/>
      <c r="L7" s="385"/>
      <c r="M7" s="113"/>
      <c r="N7" s="385" t="s">
        <v>118</v>
      </c>
      <c r="O7" s="385"/>
      <c r="P7" s="385"/>
      <c r="Q7" s="113"/>
      <c r="R7" s="385" t="s">
        <v>119</v>
      </c>
      <c r="S7" s="385"/>
      <c r="T7" s="385"/>
      <c r="U7" s="113"/>
      <c r="V7" s="385" t="s">
        <v>120</v>
      </c>
      <c r="W7" s="385"/>
      <c r="X7" s="385"/>
      <c r="Y7" s="113"/>
      <c r="Z7" s="385" t="s">
        <v>121</v>
      </c>
      <c r="AA7" s="385"/>
      <c r="AB7" s="385"/>
      <c r="AE7" s="107"/>
      <c r="AF7" s="107"/>
    </row>
    <row r="8" spans="1:33" s="170" customFormat="1" ht="15" customHeight="1" thickBot="1" x14ac:dyDescent="0.25">
      <c r="A8" s="387"/>
      <c r="B8" s="335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  <c r="AE8" s="107"/>
      <c r="AF8" s="107"/>
    </row>
    <row r="9" spans="1:33" s="123" customFormat="1" ht="15" customHeight="1" x14ac:dyDescent="0.25">
      <c r="A9" s="174"/>
      <c r="B9" s="334"/>
      <c r="C9" s="334"/>
      <c r="D9" s="334"/>
      <c r="E9" s="113"/>
      <c r="F9" s="334"/>
      <c r="G9" s="334"/>
      <c r="H9" s="334"/>
      <c r="I9" s="113"/>
      <c r="J9" s="334"/>
      <c r="K9" s="334"/>
      <c r="L9" s="334"/>
      <c r="M9" s="113"/>
      <c r="N9" s="334"/>
      <c r="O9" s="334"/>
      <c r="P9" s="334"/>
      <c r="Q9" s="113"/>
      <c r="R9" s="334"/>
      <c r="S9" s="334"/>
      <c r="T9" s="334"/>
      <c r="U9" s="113"/>
      <c r="V9" s="334"/>
      <c r="W9" s="334"/>
      <c r="X9" s="334"/>
      <c r="Y9" s="113"/>
      <c r="Z9" s="334"/>
      <c r="AA9" s="334"/>
      <c r="AB9" s="334"/>
      <c r="AC9" s="107"/>
      <c r="AD9" s="107"/>
      <c r="AE9" s="107"/>
      <c r="AF9" s="107"/>
      <c r="AG9" s="107"/>
    </row>
    <row r="10" spans="1:33" s="123" customFormat="1" ht="15" customHeight="1" x14ac:dyDescent="0.25">
      <c r="A10" s="383" t="s">
        <v>421</v>
      </c>
      <c r="B10" s="403" t="s">
        <v>76</v>
      </c>
      <c r="C10" s="383"/>
      <c r="D10" s="383"/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13300</v>
      </c>
      <c r="C12" s="151">
        <f t="shared" si="0"/>
        <v>4556</v>
      </c>
      <c r="D12" s="151">
        <f t="shared" si="0"/>
        <v>8744</v>
      </c>
      <c r="E12" s="151"/>
      <c r="F12" s="245">
        <f t="shared" ref="F12:H14" si="1">+F18+F24</f>
        <v>0</v>
      </c>
      <c r="G12" s="245">
        <f t="shared" si="1"/>
        <v>0</v>
      </c>
      <c r="H12" s="245">
        <f t="shared" si="1"/>
        <v>0</v>
      </c>
      <c r="I12" s="245"/>
      <c r="J12" s="245">
        <f t="shared" ref="J12:L14" si="2">+J18+J24</f>
        <v>0</v>
      </c>
      <c r="K12" s="245">
        <f t="shared" si="2"/>
        <v>0</v>
      </c>
      <c r="L12" s="245">
        <f t="shared" si="2"/>
        <v>0</v>
      </c>
      <c r="M12" s="245"/>
      <c r="N12" s="245">
        <f t="shared" ref="N12:P14" si="3">+N18+N24</f>
        <v>0</v>
      </c>
      <c r="O12" s="245">
        <f t="shared" si="3"/>
        <v>0</v>
      </c>
      <c r="P12" s="245">
        <f t="shared" si="3"/>
        <v>0</v>
      </c>
      <c r="Q12" s="151"/>
      <c r="R12" s="151">
        <f t="shared" ref="R12:T14" si="4">+R18+R24</f>
        <v>5876</v>
      </c>
      <c r="S12" s="151">
        <f t="shared" si="4"/>
        <v>2040</v>
      </c>
      <c r="T12" s="151">
        <f t="shared" si="4"/>
        <v>3836</v>
      </c>
      <c r="U12" s="151"/>
      <c r="V12" s="151">
        <f t="shared" ref="V12:X14" si="5">+V18+V24</f>
        <v>4143</v>
      </c>
      <c r="W12" s="151">
        <f t="shared" si="5"/>
        <v>1390</v>
      </c>
      <c r="X12" s="151">
        <f t="shared" si="5"/>
        <v>2753</v>
      </c>
      <c r="Y12" s="151"/>
      <c r="Z12" s="151">
        <f t="shared" ref="Z12:AB14" si="6">+Z18+Z24</f>
        <v>3281</v>
      </c>
      <c r="AA12" s="151">
        <f t="shared" si="6"/>
        <v>1126</v>
      </c>
      <c r="AB12" s="151">
        <f t="shared" si="6"/>
        <v>2155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336" t="s">
        <v>73</v>
      </c>
      <c r="B13" s="114">
        <f t="shared" si="0"/>
        <v>12803</v>
      </c>
      <c r="C13" s="114">
        <f t="shared" si="0"/>
        <v>4284</v>
      </c>
      <c r="D13" s="114">
        <f t="shared" si="0"/>
        <v>8519</v>
      </c>
      <c r="E13" s="114"/>
      <c r="F13" s="225">
        <f t="shared" si="1"/>
        <v>0</v>
      </c>
      <c r="G13" s="225">
        <f t="shared" si="1"/>
        <v>0</v>
      </c>
      <c r="H13" s="225">
        <f t="shared" si="1"/>
        <v>0</v>
      </c>
      <c r="I13" s="225"/>
      <c r="J13" s="225">
        <f t="shared" si="2"/>
        <v>0</v>
      </c>
      <c r="K13" s="225">
        <f t="shared" si="2"/>
        <v>0</v>
      </c>
      <c r="L13" s="225">
        <f t="shared" si="2"/>
        <v>0</v>
      </c>
      <c r="M13" s="225"/>
      <c r="N13" s="225">
        <f t="shared" si="3"/>
        <v>0</v>
      </c>
      <c r="O13" s="225">
        <f t="shared" si="3"/>
        <v>0</v>
      </c>
      <c r="P13" s="225">
        <f t="shared" si="3"/>
        <v>0</v>
      </c>
      <c r="Q13" s="114"/>
      <c r="R13" s="114">
        <f t="shared" si="4"/>
        <v>5679</v>
      </c>
      <c r="S13" s="114">
        <f t="shared" si="4"/>
        <v>1933</v>
      </c>
      <c r="T13" s="114">
        <f t="shared" si="4"/>
        <v>3746</v>
      </c>
      <c r="U13" s="114"/>
      <c r="V13" s="114">
        <f t="shared" si="5"/>
        <v>3975</v>
      </c>
      <c r="W13" s="114">
        <f t="shared" si="5"/>
        <v>1310</v>
      </c>
      <c r="X13" s="114">
        <f t="shared" si="5"/>
        <v>2665</v>
      </c>
      <c r="Y13" s="114"/>
      <c r="Z13" s="114">
        <f t="shared" si="6"/>
        <v>3149</v>
      </c>
      <c r="AA13" s="114">
        <f t="shared" si="6"/>
        <v>1041</v>
      </c>
      <c r="AB13" s="114">
        <f t="shared" si="6"/>
        <v>2108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336" t="s">
        <v>74</v>
      </c>
      <c r="B14" s="114">
        <f>+B20+B26</f>
        <v>0</v>
      </c>
      <c r="C14" s="114">
        <f>+C20+C26</f>
        <v>0</v>
      </c>
      <c r="D14" s="114">
        <f>+D20+D26</f>
        <v>0</v>
      </c>
      <c r="E14" s="114"/>
      <c r="F14" s="225">
        <f t="shared" si="1"/>
        <v>0</v>
      </c>
      <c r="G14" s="225">
        <f t="shared" si="1"/>
        <v>0</v>
      </c>
      <c r="H14" s="225">
        <f t="shared" si="1"/>
        <v>0</v>
      </c>
      <c r="I14" s="225"/>
      <c r="J14" s="225">
        <f t="shared" si="2"/>
        <v>0</v>
      </c>
      <c r="K14" s="225">
        <f t="shared" si="2"/>
        <v>0</v>
      </c>
      <c r="L14" s="225">
        <f t="shared" si="2"/>
        <v>0</v>
      </c>
      <c r="M14" s="225"/>
      <c r="N14" s="225">
        <f t="shared" si="3"/>
        <v>0</v>
      </c>
      <c r="O14" s="225">
        <f t="shared" si="3"/>
        <v>0</v>
      </c>
      <c r="P14" s="225">
        <f t="shared" si="3"/>
        <v>0</v>
      </c>
      <c r="Q14" s="114"/>
      <c r="R14" s="114">
        <f t="shared" si="4"/>
        <v>0</v>
      </c>
      <c r="S14" s="114">
        <f t="shared" si="4"/>
        <v>0</v>
      </c>
      <c r="T14" s="114">
        <f t="shared" si="4"/>
        <v>0</v>
      </c>
      <c r="U14" s="114"/>
      <c r="V14" s="114">
        <f t="shared" si="5"/>
        <v>0</v>
      </c>
      <c r="W14" s="114">
        <f t="shared" si="5"/>
        <v>0</v>
      </c>
      <c r="X14" s="114">
        <f t="shared" si="5"/>
        <v>0</v>
      </c>
      <c r="Y14" s="114"/>
      <c r="Z14" s="114">
        <f t="shared" si="6"/>
        <v>0</v>
      </c>
      <c r="AA14" s="114">
        <f t="shared" si="6"/>
        <v>0</v>
      </c>
      <c r="AB14" s="114">
        <f t="shared" si="6"/>
        <v>0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336" t="s">
        <v>245</v>
      </c>
      <c r="B15" s="114">
        <f>+B21</f>
        <v>497</v>
      </c>
      <c r="C15" s="114">
        <f>+C21</f>
        <v>272</v>
      </c>
      <c r="D15" s="114">
        <f>+D21</f>
        <v>225</v>
      </c>
      <c r="E15" s="114"/>
      <c r="F15" s="225">
        <f>+F21</f>
        <v>0</v>
      </c>
      <c r="G15" s="225">
        <f>+G21</f>
        <v>0</v>
      </c>
      <c r="H15" s="225">
        <f>+H21</f>
        <v>0</v>
      </c>
      <c r="I15" s="225"/>
      <c r="J15" s="225">
        <f>+J21</f>
        <v>0</v>
      </c>
      <c r="K15" s="225">
        <f>+K21</f>
        <v>0</v>
      </c>
      <c r="L15" s="225">
        <f>+L21</f>
        <v>0</v>
      </c>
      <c r="M15" s="225"/>
      <c r="N15" s="225">
        <f>+N21</f>
        <v>0</v>
      </c>
      <c r="O15" s="225">
        <f>+O21</f>
        <v>0</v>
      </c>
      <c r="P15" s="225">
        <f>+P21</f>
        <v>0</v>
      </c>
      <c r="Q15" s="114"/>
      <c r="R15" s="114">
        <f>+R21</f>
        <v>197</v>
      </c>
      <c r="S15" s="114">
        <f>+S21</f>
        <v>107</v>
      </c>
      <c r="T15" s="114">
        <f>+T21</f>
        <v>90</v>
      </c>
      <c r="U15" s="114"/>
      <c r="V15" s="114">
        <f>+V21</f>
        <v>168</v>
      </c>
      <c r="W15" s="114">
        <f>+W21</f>
        <v>80</v>
      </c>
      <c r="X15" s="114">
        <f>+X21</f>
        <v>88</v>
      </c>
      <c r="Y15" s="114"/>
      <c r="Z15" s="114">
        <f>+Z21</f>
        <v>132</v>
      </c>
      <c r="AA15" s="114">
        <f>+AA21</f>
        <v>85</v>
      </c>
      <c r="AB15" s="114">
        <f>+AB21</f>
        <v>47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246"/>
      <c r="G17" s="246"/>
      <c r="H17" s="246"/>
      <c r="I17" s="247"/>
      <c r="J17" s="246"/>
      <c r="K17" s="246"/>
      <c r="L17" s="246"/>
      <c r="M17" s="247"/>
      <c r="N17" s="246"/>
      <c r="O17" s="246"/>
      <c r="P17" s="24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0">
        <v>9469</v>
      </c>
      <c r="C18" s="260">
        <v>3355</v>
      </c>
      <c r="D18" s="260">
        <v>6114</v>
      </c>
      <c r="E18" s="260"/>
      <c r="F18" s="225">
        <v>0</v>
      </c>
      <c r="G18" s="225">
        <v>0</v>
      </c>
      <c r="H18" s="225">
        <v>0</v>
      </c>
      <c r="I18" s="225"/>
      <c r="J18" s="225">
        <v>0</v>
      </c>
      <c r="K18" s="225">
        <v>0</v>
      </c>
      <c r="L18" s="225">
        <v>0</v>
      </c>
      <c r="M18" s="225"/>
      <c r="N18" s="225">
        <v>0</v>
      </c>
      <c r="O18" s="225">
        <v>0</v>
      </c>
      <c r="P18" s="225">
        <v>0</v>
      </c>
      <c r="Q18" s="260"/>
      <c r="R18" s="260">
        <v>4180</v>
      </c>
      <c r="S18" s="260">
        <v>1508</v>
      </c>
      <c r="T18" s="260">
        <v>2672</v>
      </c>
      <c r="U18" s="260"/>
      <c r="V18" s="260">
        <v>2931</v>
      </c>
      <c r="W18" s="260">
        <v>1020</v>
      </c>
      <c r="X18" s="260">
        <v>1911</v>
      </c>
      <c r="Y18" s="260"/>
      <c r="Z18" s="260">
        <v>2358</v>
      </c>
      <c r="AA18" s="260">
        <v>827</v>
      </c>
      <c r="AB18" s="260">
        <v>1531</v>
      </c>
      <c r="AC18" s="107"/>
      <c r="AD18" s="107"/>
      <c r="AE18" s="107"/>
      <c r="AF18" s="107"/>
      <c r="AG18" s="107"/>
    </row>
    <row r="19" spans="1:33" ht="15" customHeight="1" x14ac:dyDescent="0.2">
      <c r="A19" s="115" t="s">
        <v>73</v>
      </c>
      <c r="B19" s="261">
        <v>8972</v>
      </c>
      <c r="C19" s="261">
        <v>3083</v>
      </c>
      <c r="D19" s="261">
        <v>5889</v>
      </c>
      <c r="E19" s="261"/>
      <c r="F19" s="225">
        <v>0</v>
      </c>
      <c r="G19" s="225">
        <v>0</v>
      </c>
      <c r="H19" s="225">
        <v>0</v>
      </c>
      <c r="I19" s="225"/>
      <c r="J19" s="225">
        <v>0</v>
      </c>
      <c r="K19" s="225">
        <v>0</v>
      </c>
      <c r="L19" s="225">
        <v>0</v>
      </c>
      <c r="M19" s="225"/>
      <c r="N19" s="225">
        <v>0</v>
      </c>
      <c r="O19" s="225">
        <v>0</v>
      </c>
      <c r="P19" s="225">
        <v>0</v>
      </c>
      <c r="Q19" s="261"/>
      <c r="R19" s="261">
        <v>3983</v>
      </c>
      <c r="S19" s="261">
        <v>1401</v>
      </c>
      <c r="T19" s="261">
        <v>2582</v>
      </c>
      <c r="U19" s="261"/>
      <c r="V19" s="261">
        <v>2763</v>
      </c>
      <c r="W19" s="261">
        <v>940</v>
      </c>
      <c r="X19" s="261">
        <v>1823</v>
      </c>
      <c r="Y19" s="261"/>
      <c r="Z19" s="261">
        <v>2226</v>
      </c>
      <c r="AA19" s="261">
        <v>742</v>
      </c>
      <c r="AB19" s="261">
        <v>1484</v>
      </c>
    </row>
    <row r="20" spans="1:33" ht="15" customHeight="1" x14ac:dyDescent="0.2">
      <c r="A20" s="115" t="s">
        <v>74</v>
      </c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</row>
    <row r="21" spans="1:33" ht="15" customHeight="1" x14ac:dyDescent="0.2">
      <c r="A21" s="115" t="s">
        <v>245</v>
      </c>
      <c r="B21" s="261">
        <v>497</v>
      </c>
      <c r="C21" s="261">
        <v>272</v>
      </c>
      <c r="D21" s="261">
        <v>225</v>
      </c>
      <c r="E21" s="261"/>
      <c r="F21" s="225">
        <v>0</v>
      </c>
      <c r="G21" s="225">
        <v>0</v>
      </c>
      <c r="H21" s="225">
        <v>0</v>
      </c>
      <c r="I21" s="225"/>
      <c r="J21" s="225">
        <v>0</v>
      </c>
      <c r="K21" s="225">
        <v>0</v>
      </c>
      <c r="L21" s="225">
        <v>0</v>
      </c>
      <c r="M21" s="225"/>
      <c r="N21" s="225">
        <v>0</v>
      </c>
      <c r="O21" s="225">
        <v>0</v>
      </c>
      <c r="P21" s="225">
        <v>0</v>
      </c>
      <c r="Q21" s="261"/>
      <c r="R21" s="261">
        <v>197</v>
      </c>
      <c r="S21" s="261">
        <v>107</v>
      </c>
      <c r="T21" s="261">
        <v>90</v>
      </c>
      <c r="U21" s="261"/>
      <c r="V21" s="261">
        <v>168</v>
      </c>
      <c r="W21" s="261">
        <v>80</v>
      </c>
      <c r="X21" s="261">
        <v>88</v>
      </c>
      <c r="Y21" s="261"/>
      <c r="Z21" s="261">
        <v>132</v>
      </c>
      <c r="AA21" s="261">
        <v>85</v>
      </c>
      <c r="AB21" s="261">
        <v>47</v>
      </c>
    </row>
    <row r="22" spans="1:33" ht="15" customHeight="1" x14ac:dyDescent="0.2">
      <c r="A22" s="115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</row>
    <row r="23" spans="1:33" ht="15" customHeight="1" x14ac:dyDescent="0.2">
      <c r="A23" s="124" t="s">
        <v>420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</row>
    <row r="24" spans="1:33" s="123" customFormat="1" ht="15" customHeight="1" x14ac:dyDescent="0.2">
      <c r="A24" s="136" t="s">
        <v>19</v>
      </c>
      <c r="B24" s="260">
        <v>3831</v>
      </c>
      <c r="C24" s="260">
        <v>1201</v>
      </c>
      <c r="D24" s="260">
        <v>2630</v>
      </c>
      <c r="E24" s="260"/>
      <c r="F24" s="225">
        <v>0</v>
      </c>
      <c r="G24" s="225">
        <v>0</v>
      </c>
      <c r="H24" s="225">
        <v>0</v>
      </c>
      <c r="I24" s="225"/>
      <c r="J24" s="225">
        <v>0</v>
      </c>
      <c r="K24" s="225">
        <v>0</v>
      </c>
      <c r="L24" s="225">
        <v>0</v>
      </c>
      <c r="M24" s="225"/>
      <c r="N24" s="225">
        <v>0</v>
      </c>
      <c r="O24" s="225">
        <v>0</v>
      </c>
      <c r="P24" s="225">
        <v>0</v>
      </c>
      <c r="Q24" s="260"/>
      <c r="R24" s="260">
        <v>1696</v>
      </c>
      <c r="S24" s="260">
        <v>532</v>
      </c>
      <c r="T24" s="260">
        <v>1164</v>
      </c>
      <c r="U24" s="260"/>
      <c r="V24" s="260">
        <v>1212</v>
      </c>
      <c r="W24" s="260">
        <v>370</v>
      </c>
      <c r="X24" s="260">
        <v>842</v>
      </c>
      <c r="Y24" s="260"/>
      <c r="Z24" s="260">
        <v>923</v>
      </c>
      <c r="AA24" s="260">
        <v>299</v>
      </c>
      <c r="AB24" s="260">
        <v>624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1">
        <v>3831</v>
      </c>
      <c r="C25" s="261">
        <v>1201</v>
      </c>
      <c r="D25" s="261">
        <v>2630</v>
      </c>
      <c r="E25" s="261"/>
      <c r="F25" s="225">
        <v>0</v>
      </c>
      <c r="G25" s="225">
        <v>0</v>
      </c>
      <c r="H25" s="225">
        <v>0</v>
      </c>
      <c r="I25" s="225"/>
      <c r="J25" s="225">
        <v>0</v>
      </c>
      <c r="K25" s="225">
        <v>0</v>
      </c>
      <c r="L25" s="225">
        <v>0</v>
      </c>
      <c r="M25" s="225"/>
      <c r="N25" s="225">
        <v>0</v>
      </c>
      <c r="O25" s="225">
        <v>0</v>
      </c>
      <c r="P25" s="225">
        <v>0</v>
      </c>
      <c r="Q25" s="261"/>
      <c r="R25" s="261">
        <v>1696</v>
      </c>
      <c r="S25" s="261">
        <v>532</v>
      </c>
      <c r="T25" s="261">
        <v>1164</v>
      </c>
      <c r="U25" s="261"/>
      <c r="V25" s="261">
        <v>1212</v>
      </c>
      <c r="W25" s="261">
        <v>370</v>
      </c>
      <c r="X25" s="261">
        <v>842</v>
      </c>
      <c r="Y25" s="261"/>
      <c r="Z25" s="261">
        <v>923</v>
      </c>
      <c r="AA25" s="261">
        <v>299</v>
      </c>
      <c r="AB25" s="261">
        <v>624</v>
      </c>
    </row>
    <row r="26" spans="1:33" ht="15" customHeight="1" x14ac:dyDescent="0.25">
      <c r="A26" s="115" t="s">
        <v>74</v>
      </c>
      <c r="B26" s="118">
        <v>0</v>
      </c>
      <c r="C26" s="118">
        <v>0</v>
      </c>
      <c r="D26" s="118">
        <v>0</v>
      </c>
      <c r="E26" s="118"/>
      <c r="F26" s="242">
        <v>0</v>
      </c>
      <c r="G26" s="242">
        <v>0</v>
      </c>
      <c r="H26" s="242">
        <v>0</v>
      </c>
      <c r="I26" s="242"/>
      <c r="J26" s="242">
        <v>0</v>
      </c>
      <c r="K26" s="242">
        <v>0</v>
      </c>
      <c r="L26" s="242">
        <v>0</v>
      </c>
      <c r="M26" s="242"/>
      <c r="N26" s="242">
        <v>0</v>
      </c>
      <c r="O26" s="242">
        <v>0</v>
      </c>
      <c r="P26" s="242">
        <v>0</v>
      </c>
      <c r="Q26" s="118"/>
      <c r="R26" s="118">
        <v>0</v>
      </c>
      <c r="S26" s="118">
        <v>0</v>
      </c>
      <c r="T26" s="118">
        <v>0</v>
      </c>
      <c r="U26" s="118"/>
      <c r="V26" s="118">
        <v>0</v>
      </c>
      <c r="W26" s="118">
        <v>0</v>
      </c>
      <c r="X26" s="118">
        <v>0</v>
      </c>
      <c r="Y26" s="118"/>
      <c r="Z26" s="118">
        <v>0</v>
      </c>
      <c r="AA26" s="118">
        <v>0</v>
      </c>
      <c r="AB26" s="118">
        <v>0</v>
      </c>
    </row>
    <row r="27" spans="1:33" ht="15" customHeight="1" x14ac:dyDescent="0.25">
      <c r="A27" s="115" t="s">
        <v>245</v>
      </c>
      <c r="B27" s="118">
        <v>0</v>
      </c>
      <c r="C27" s="118">
        <v>0</v>
      </c>
      <c r="D27" s="118">
        <v>0</v>
      </c>
      <c r="E27" s="118"/>
      <c r="F27" s="242">
        <v>0</v>
      </c>
      <c r="G27" s="242">
        <v>0</v>
      </c>
      <c r="H27" s="242">
        <v>0</v>
      </c>
      <c r="I27" s="242"/>
      <c r="J27" s="242">
        <v>0</v>
      </c>
      <c r="K27" s="242">
        <v>0</v>
      </c>
      <c r="L27" s="242">
        <v>0</v>
      </c>
      <c r="M27" s="242"/>
      <c r="N27" s="242">
        <v>0</v>
      </c>
      <c r="O27" s="242">
        <v>0</v>
      </c>
      <c r="P27" s="242">
        <v>0</v>
      </c>
      <c r="Q27" s="118"/>
      <c r="R27" s="118">
        <v>0</v>
      </c>
      <c r="S27" s="118">
        <v>0</v>
      </c>
      <c r="T27" s="118">
        <v>0</v>
      </c>
      <c r="U27" s="118"/>
      <c r="V27" s="118">
        <v>0</v>
      </c>
      <c r="W27" s="118">
        <v>0</v>
      </c>
      <c r="X27" s="118">
        <v>0</v>
      </c>
      <c r="Y27" s="118"/>
      <c r="Z27" s="118">
        <v>0</v>
      </c>
      <c r="AA27" s="118">
        <v>0</v>
      </c>
      <c r="AB27" s="118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83" t="s">
        <v>422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85.32751652017707</v>
      </c>
      <c r="C31" s="173">
        <f t="shared" ref="C31:D31" si="7">+C12/(C12+C62)*100</f>
        <v>80.281938325991192</v>
      </c>
      <c r="D31" s="173">
        <f t="shared" si="7"/>
        <v>88.216303470540751</v>
      </c>
      <c r="E31" s="173"/>
      <c r="F31" s="245">
        <v>0</v>
      </c>
      <c r="G31" s="245">
        <v>0</v>
      </c>
      <c r="H31" s="245">
        <v>0</v>
      </c>
      <c r="I31" s="245"/>
      <c r="J31" s="245">
        <v>0</v>
      </c>
      <c r="K31" s="245">
        <v>0</v>
      </c>
      <c r="L31" s="245">
        <v>0</v>
      </c>
      <c r="M31" s="245"/>
      <c r="N31" s="245">
        <v>0</v>
      </c>
      <c r="O31" s="245">
        <v>0</v>
      </c>
      <c r="P31" s="245">
        <v>0</v>
      </c>
      <c r="Q31" s="173"/>
      <c r="R31" s="173">
        <f>+R12/(R12+R62)*100</f>
        <v>79.180703409244032</v>
      </c>
      <c r="S31" s="173">
        <f t="shared" ref="S31:T31" si="8">+S12/(S12+S62)*100</f>
        <v>73.328540618260234</v>
      </c>
      <c r="T31" s="173">
        <f t="shared" si="8"/>
        <v>82.69023496443198</v>
      </c>
      <c r="U31" s="173"/>
      <c r="V31" s="173">
        <f>+V12/(V12+V62)*100</f>
        <v>87.961783439490446</v>
      </c>
      <c r="W31" s="173">
        <f t="shared" ref="W31:X31" si="9">+W12/(W12+W62)*100</f>
        <v>82.787373436569396</v>
      </c>
      <c r="X31" s="173">
        <f t="shared" si="9"/>
        <v>90.828109534806984</v>
      </c>
      <c r="Y31" s="173"/>
      <c r="Z31" s="173">
        <f>+Z12/(Z12+Z62)*100</f>
        <v>94.936342592592595</v>
      </c>
      <c r="AA31" s="173">
        <f t="shared" ref="AA31:AB31" si="10">+AA12/(AA12+AA62)*100</f>
        <v>92.751235584843499</v>
      </c>
      <c r="AB31" s="173">
        <f t="shared" si="10"/>
        <v>96.119536128456744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 t="shared" ref="B32:D44" si="11">+B13/(B13+B63)*100</f>
        <v>85.126329787234042</v>
      </c>
      <c r="C32" s="125">
        <f t="shared" si="11"/>
        <v>79.82112912241476</v>
      </c>
      <c r="D32" s="125">
        <f t="shared" si="11"/>
        <v>88.069885247596403</v>
      </c>
      <c r="E32" s="125"/>
      <c r="F32" s="225">
        <v>0</v>
      </c>
      <c r="G32" s="225">
        <v>0</v>
      </c>
      <c r="H32" s="225">
        <v>0</v>
      </c>
      <c r="I32" s="225"/>
      <c r="J32" s="225">
        <v>0</v>
      </c>
      <c r="K32" s="225">
        <v>0</v>
      </c>
      <c r="L32" s="225">
        <v>0</v>
      </c>
      <c r="M32" s="225"/>
      <c r="N32" s="225">
        <v>0</v>
      </c>
      <c r="O32" s="225">
        <v>0</v>
      </c>
      <c r="P32" s="225">
        <v>0</v>
      </c>
      <c r="Q32" s="125"/>
      <c r="R32" s="125">
        <f t="shared" ref="R32:T32" si="12">+R13/(R13+R63)*100</f>
        <v>78.88595638283094</v>
      </c>
      <c r="S32" s="125">
        <f t="shared" si="12"/>
        <v>72.64186396091695</v>
      </c>
      <c r="T32" s="125">
        <f t="shared" si="12"/>
        <v>82.547377699427059</v>
      </c>
      <c r="U32" s="125"/>
      <c r="V32" s="125">
        <f t="shared" ref="V32:X32" si="13">+V13/(V13+V63)*100</f>
        <v>88.000885543502321</v>
      </c>
      <c r="W32" s="125">
        <f t="shared" si="13"/>
        <v>83.069118579581485</v>
      </c>
      <c r="X32" s="125">
        <f t="shared" si="13"/>
        <v>90.646258503401356</v>
      </c>
      <c r="Y32" s="125"/>
      <c r="Z32" s="125">
        <f t="shared" ref="Z32:AB32" si="14">+Z13/(Z13+Z63)*100</f>
        <v>94.735258724428391</v>
      </c>
      <c r="AA32" s="125">
        <f t="shared" si="14"/>
        <v>92.205491585473879</v>
      </c>
      <c r="AB32" s="125">
        <f t="shared" si="14"/>
        <v>96.03644646924829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 t="s">
        <v>61</v>
      </c>
      <c r="C33" s="125" t="s">
        <v>61</v>
      </c>
      <c r="D33" s="125" t="s">
        <v>61</v>
      </c>
      <c r="E33" s="125"/>
      <c r="F33" s="225" t="s">
        <v>61</v>
      </c>
      <c r="G33" s="225" t="s">
        <v>61</v>
      </c>
      <c r="H33" s="225" t="s">
        <v>61</v>
      </c>
      <c r="I33" s="225"/>
      <c r="J33" s="225" t="s">
        <v>61</v>
      </c>
      <c r="K33" s="225" t="s">
        <v>61</v>
      </c>
      <c r="L33" s="225" t="s">
        <v>61</v>
      </c>
      <c r="M33" s="225"/>
      <c r="N33" s="225" t="s">
        <v>61</v>
      </c>
      <c r="O33" s="225" t="s">
        <v>61</v>
      </c>
      <c r="P33" s="225" t="s">
        <v>61</v>
      </c>
      <c r="Q33" s="125"/>
      <c r="R33" s="125" t="s">
        <v>61</v>
      </c>
      <c r="S33" s="125" t="s">
        <v>61</v>
      </c>
      <c r="T33" s="125" t="s">
        <v>61</v>
      </c>
      <c r="U33" s="125"/>
      <c r="V33" s="125" t="s">
        <v>61</v>
      </c>
      <c r="W33" s="125" t="s">
        <v>61</v>
      </c>
      <c r="X33" s="125" t="s">
        <v>61</v>
      </c>
      <c r="Y33" s="125"/>
      <c r="Z33" s="125" t="s">
        <v>61</v>
      </c>
      <c r="AA33" s="125" t="s">
        <v>61</v>
      </c>
      <c r="AB33" s="125" t="s">
        <v>61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si="11"/>
        <v>90.85923217550274</v>
      </c>
      <c r="C34" s="125">
        <f t="shared" si="11"/>
        <v>88.311688311688314</v>
      </c>
      <c r="D34" s="125">
        <f t="shared" si="11"/>
        <v>94.142259414225933</v>
      </c>
      <c r="E34" s="125"/>
      <c r="F34" s="225">
        <v>0</v>
      </c>
      <c r="G34" s="225">
        <v>0</v>
      </c>
      <c r="H34" s="225">
        <v>0</v>
      </c>
      <c r="I34" s="225"/>
      <c r="J34" s="225">
        <v>0</v>
      </c>
      <c r="K34" s="225">
        <v>0</v>
      </c>
      <c r="L34" s="225">
        <v>0</v>
      </c>
      <c r="M34" s="225"/>
      <c r="N34" s="225">
        <v>0</v>
      </c>
      <c r="O34" s="225">
        <v>0</v>
      </c>
      <c r="P34" s="225">
        <v>0</v>
      </c>
      <c r="Q34" s="125"/>
      <c r="R34" s="125">
        <f t="shared" ref="R34:T34" si="15">+R15/(R15+R65)*100</f>
        <v>88.738738738738746</v>
      </c>
      <c r="S34" s="125">
        <f t="shared" si="15"/>
        <v>88.429752066115711</v>
      </c>
      <c r="T34" s="125">
        <f t="shared" si="15"/>
        <v>89.10891089108911</v>
      </c>
      <c r="U34" s="125"/>
      <c r="V34" s="125">
        <f t="shared" ref="V34:X34" si="16">+V15/(V15+V65)*100</f>
        <v>87.046632124352328</v>
      </c>
      <c r="W34" s="125">
        <f t="shared" si="16"/>
        <v>78.431372549019613</v>
      </c>
      <c r="X34" s="125">
        <f t="shared" si="16"/>
        <v>96.703296703296701</v>
      </c>
      <c r="Y34" s="125"/>
      <c r="Z34" s="125">
        <f t="shared" ref="Z34:AB34" si="17">+Z15/(Z15+Z65)*100</f>
        <v>100</v>
      </c>
      <c r="AA34" s="125">
        <f t="shared" si="17"/>
        <v>100</v>
      </c>
      <c r="AB34" s="125">
        <f t="shared" si="17"/>
        <v>100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246"/>
      <c r="G36" s="246"/>
      <c r="H36" s="246"/>
      <c r="I36" s="247"/>
      <c r="J36" s="246"/>
      <c r="K36" s="246"/>
      <c r="L36" s="246"/>
      <c r="M36" s="247"/>
      <c r="N36" s="246"/>
      <c r="O36" s="246"/>
      <c r="P36" s="246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 t="shared" si="11"/>
        <v>85.522037572254334</v>
      </c>
      <c r="C37" s="173">
        <f t="shared" si="11"/>
        <v>81.097413584723228</v>
      </c>
      <c r="D37" s="173">
        <f t="shared" si="11"/>
        <v>88.161499639509728</v>
      </c>
      <c r="E37" s="173"/>
      <c r="F37" s="245">
        <v>0</v>
      </c>
      <c r="G37" s="245">
        <v>0</v>
      </c>
      <c r="H37" s="245">
        <v>0</v>
      </c>
      <c r="I37" s="245"/>
      <c r="J37" s="245">
        <v>0</v>
      </c>
      <c r="K37" s="245">
        <v>0</v>
      </c>
      <c r="L37" s="245">
        <v>0</v>
      </c>
      <c r="M37" s="245"/>
      <c r="N37" s="245">
        <v>0</v>
      </c>
      <c r="O37" s="245">
        <v>0</v>
      </c>
      <c r="P37" s="245">
        <v>0</v>
      </c>
      <c r="Q37" s="173"/>
      <c r="R37" s="173">
        <f t="shared" ref="R37:T37" si="18">+R18/(R18+R68)*100</f>
        <v>79.437476244773848</v>
      </c>
      <c r="S37" s="173">
        <f t="shared" si="18"/>
        <v>74.358974358974365</v>
      </c>
      <c r="T37" s="173">
        <f t="shared" si="18"/>
        <v>82.622139764996902</v>
      </c>
      <c r="U37" s="173"/>
      <c r="V37" s="173">
        <f t="shared" ref="V37:X37" si="19">+V18/(V18+V68)*100</f>
        <v>87.88605697151425</v>
      </c>
      <c r="W37" s="173">
        <f t="shared" si="19"/>
        <v>83.265306122448976</v>
      </c>
      <c r="X37" s="173">
        <f t="shared" si="19"/>
        <v>90.56872037914691</v>
      </c>
      <c r="Y37" s="173"/>
      <c r="Z37" s="173">
        <f t="shared" ref="Z37:AB37" si="20">+Z18/(Z18+Z68)*100</f>
        <v>95.27272727272728</v>
      </c>
      <c r="AA37" s="173">
        <f t="shared" si="20"/>
        <v>93.552036199095028</v>
      </c>
      <c r="AB37" s="173">
        <f t="shared" si="20"/>
        <v>96.228786926461339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 t="shared" si="11"/>
        <v>85.244655581947754</v>
      </c>
      <c r="C38" s="125">
        <f t="shared" si="11"/>
        <v>80.517106294071567</v>
      </c>
      <c r="D38" s="125">
        <f t="shared" si="11"/>
        <v>87.948028673835125</v>
      </c>
      <c r="E38" s="129"/>
      <c r="F38" s="225">
        <v>0</v>
      </c>
      <c r="G38" s="225">
        <v>0</v>
      </c>
      <c r="H38" s="225">
        <v>0</v>
      </c>
      <c r="I38" s="248"/>
      <c r="J38" s="225">
        <v>0</v>
      </c>
      <c r="K38" s="225">
        <v>0</v>
      </c>
      <c r="L38" s="225">
        <v>0</v>
      </c>
      <c r="M38" s="248"/>
      <c r="N38" s="225">
        <v>0</v>
      </c>
      <c r="O38" s="225">
        <v>0</v>
      </c>
      <c r="P38" s="225">
        <v>0</v>
      </c>
      <c r="Q38" s="129"/>
      <c r="R38" s="125">
        <f t="shared" ref="R38:T38" si="21">+R19/(R19+R69)*100</f>
        <v>79.027777777777771</v>
      </c>
      <c r="S38" s="125">
        <f t="shared" si="21"/>
        <v>73.466177241740965</v>
      </c>
      <c r="T38" s="125">
        <f t="shared" si="21"/>
        <v>82.413022661985309</v>
      </c>
      <c r="U38" s="129"/>
      <c r="V38" s="125">
        <f t="shared" ref="V38:X38" si="22">+V19/(V19+V69)*100</f>
        <v>87.937619350732021</v>
      </c>
      <c r="W38" s="125">
        <f t="shared" si="22"/>
        <v>83.704363312555657</v>
      </c>
      <c r="X38" s="125">
        <f t="shared" si="22"/>
        <v>90.292223873204563</v>
      </c>
      <c r="Y38" s="129"/>
      <c r="Z38" s="125">
        <f t="shared" ref="Z38:AB38" si="23">+Z19/(Z19+Z69)*100</f>
        <v>95.006402048655573</v>
      </c>
      <c r="AA38" s="125">
        <f t="shared" si="23"/>
        <v>92.866082603254057</v>
      </c>
      <c r="AB38" s="125">
        <f t="shared" si="23"/>
        <v>96.113989637305693</v>
      </c>
    </row>
    <row r="39" spans="1:33" ht="15" customHeight="1" x14ac:dyDescent="0.25">
      <c r="A39" s="107" t="s">
        <v>74</v>
      </c>
      <c r="B39" s="125" t="s">
        <v>61</v>
      </c>
      <c r="C39" s="125" t="s">
        <v>61</v>
      </c>
      <c r="D39" s="125" t="s">
        <v>61</v>
      </c>
      <c r="E39" s="129"/>
      <c r="F39" s="225" t="s">
        <v>61</v>
      </c>
      <c r="G39" s="225" t="s">
        <v>61</v>
      </c>
      <c r="H39" s="225" t="s">
        <v>61</v>
      </c>
      <c r="I39" s="248"/>
      <c r="J39" s="225" t="s">
        <v>61</v>
      </c>
      <c r="K39" s="225" t="s">
        <v>61</v>
      </c>
      <c r="L39" s="225" t="s">
        <v>61</v>
      </c>
      <c r="M39" s="248"/>
      <c r="N39" s="225" t="s">
        <v>61</v>
      </c>
      <c r="O39" s="225" t="s">
        <v>61</v>
      </c>
      <c r="P39" s="225" t="s">
        <v>61</v>
      </c>
      <c r="Q39" s="129"/>
      <c r="R39" s="125" t="s">
        <v>61</v>
      </c>
      <c r="S39" s="125" t="s">
        <v>61</v>
      </c>
      <c r="T39" s="125" t="s">
        <v>61</v>
      </c>
      <c r="U39" s="129"/>
      <c r="V39" s="125" t="s">
        <v>61</v>
      </c>
      <c r="W39" s="125" t="s">
        <v>61</v>
      </c>
      <c r="X39" s="125" t="s">
        <v>61</v>
      </c>
      <c r="Y39" s="129"/>
      <c r="Z39" s="125" t="s">
        <v>61</v>
      </c>
      <c r="AA39" s="125" t="s">
        <v>61</v>
      </c>
      <c r="AB39" s="125" t="s">
        <v>61</v>
      </c>
    </row>
    <row r="40" spans="1:33" ht="15" customHeight="1" x14ac:dyDescent="0.25">
      <c r="A40" s="107" t="s">
        <v>245</v>
      </c>
      <c r="B40" s="125">
        <f t="shared" si="11"/>
        <v>90.85923217550274</v>
      </c>
      <c r="C40" s="125">
        <f t="shared" si="11"/>
        <v>88.311688311688314</v>
      </c>
      <c r="D40" s="125">
        <f t="shared" si="11"/>
        <v>94.142259414225933</v>
      </c>
      <c r="E40" s="129"/>
      <c r="F40" s="225">
        <v>0</v>
      </c>
      <c r="G40" s="225">
        <v>0</v>
      </c>
      <c r="H40" s="225">
        <v>0</v>
      </c>
      <c r="I40" s="248"/>
      <c r="J40" s="225">
        <v>0</v>
      </c>
      <c r="K40" s="225">
        <v>0</v>
      </c>
      <c r="L40" s="225">
        <v>0</v>
      </c>
      <c r="M40" s="248"/>
      <c r="N40" s="225">
        <v>0</v>
      </c>
      <c r="O40" s="225">
        <v>0</v>
      </c>
      <c r="P40" s="225">
        <v>0</v>
      </c>
      <c r="Q40" s="129"/>
      <c r="R40" s="125">
        <f t="shared" ref="R40:T40" si="24">+R21/(R21+R71)*100</f>
        <v>88.738738738738746</v>
      </c>
      <c r="S40" s="125">
        <f t="shared" si="24"/>
        <v>88.429752066115711</v>
      </c>
      <c r="T40" s="125">
        <f t="shared" si="24"/>
        <v>89.10891089108911</v>
      </c>
      <c r="U40" s="129"/>
      <c r="V40" s="125">
        <f t="shared" ref="V40:X40" si="25">+V21/(V21+V71)*100</f>
        <v>87.046632124352328</v>
      </c>
      <c r="W40" s="125">
        <f t="shared" si="25"/>
        <v>78.431372549019613</v>
      </c>
      <c r="X40" s="125">
        <f t="shared" si="25"/>
        <v>96.703296703296701</v>
      </c>
      <c r="Y40" s="129"/>
      <c r="Z40" s="125">
        <f t="shared" ref="Z40:AB40" si="26">+Z21/(Z21+Z71)*100</f>
        <v>100</v>
      </c>
      <c r="AA40" s="125">
        <f t="shared" si="26"/>
        <v>100</v>
      </c>
      <c r="AB40" s="125">
        <f t="shared" si="26"/>
        <v>100</v>
      </c>
    </row>
    <row r="41" spans="1:33" ht="15" customHeight="1" x14ac:dyDescent="0.25">
      <c r="B41" s="125"/>
      <c r="C41" s="125"/>
      <c r="D41" s="125"/>
      <c r="E41" s="129"/>
      <c r="F41" s="225"/>
      <c r="G41" s="225"/>
      <c r="H41" s="225"/>
      <c r="I41" s="248"/>
      <c r="J41" s="225"/>
      <c r="K41" s="225"/>
      <c r="L41" s="225"/>
      <c r="M41" s="248"/>
      <c r="N41" s="225"/>
      <c r="O41" s="225"/>
      <c r="P41" s="225"/>
      <c r="Q41" s="129"/>
      <c r="R41" s="125"/>
      <c r="S41" s="125"/>
      <c r="T41" s="125"/>
      <c r="U41" s="129"/>
      <c r="V41" s="125"/>
      <c r="W41" s="125"/>
      <c r="X41" s="125"/>
      <c r="Y41" s="129"/>
      <c r="Z41" s="125"/>
      <c r="AA41" s="125"/>
      <c r="AB41" s="125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 t="shared" si="11"/>
        <v>84.850498338870423</v>
      </c>
      <c r="C43" s="173">
        <f t="shared" si="11"/>
        <v>78.08842652795839</v>
      </c>
      <c r="D43" s="173">
        <f t="shared" si="11"/>
        <v>88.343970440040309</v>
      </c>
      <c r="E43" s="173"/>
      <c r="F43" s="245">
        <v>0</v>
      </c>
      <c r="G43" s="245">
        <v>0</v>
      </c>
      <c r="H43" s="245">
        <v>0</v>
      </c>
      <c r="I43" s="245"/>
      <c r="J43" s="245">
        <v>0</v>
      </c>
      <c r="K43" s="245">
        <v>0</v>
      </c>
      <c r="L43" s="245">
        <v>0</v>
      </c>
      <c r="M43" s="245"/>
      <c r="N43" s="245">
        <v>0</v>
      </c>
      <c r="O43" s="245">
        <v>0</v>
      </c>
      <c r="P43" s="245">
        <v>0</v>
      </c>
      <c r="Q43" s="173"/>
      <c r="R43" s="173">
        <f t="shared" ref="R43:T43" si="27">+R24/(R24+R74)*100</f>
        <v>78.554886521537753</v>
      </c>
      <c r="S43" s="173">
        <f t="shared" si="27"/>
        <v>70.557029177718832</v>
      </c>
      <c r="T43" s="173">
        <f t="shared" si="27"/>
        <v>82.846975088967966</v>
      </c>
      <c r="U43" s="173"/>
      <c r="V43" s="173">
        <f t="shared" ref="V43:X43" si="28">+V24/(V24+V74)*100</f>
        <v>88.145454545454555</v>
      </c>
      <c r="W43" s="173">
        <f t="shared" si="28"/>
        <v>81.497797356828201</v>
      </c>
      <c r="X43" s="173">
        <f t="shared" si="28"/>
        <v>91.42236699239956</v>
      </c>
      <c r="Y43" s="173"/>
      <c r="Z43" s="173">
        <f t="shared" ref="Z43:AB43" si="29">+Z24/(Z24+Z74)*100</f>
        <v>94.087665647298678</v>
      </c>
      <c r="AA43" s="173">
        <f t="shared" si="29"/>
        <v>90.606060606060595</v>
      </c>
      <c r="AB43" s="173">
        <f t="shared" si="29"/>
        <v>95.852534562211972</v>
      </c>
    </row>
    <row r="44" spans="1:33" ht="15" customHeight="1" x14ac:dyDescent="0.25">
      <c r="A44" s="107" t="s">
        <v>73</v>
      </c>
      <c r="B44" s="125">
        <f t="shared" si="11"/>
        <v>84.850498338870423</v>
      </c>
      <c r="C44" s="125">
        <f t="shared" si="11"/>
        <v>78.08842652795839</v>
      </c>
      <c r="D44" s="125">
        <f t="shared" si="11"/>
        <v>88.343970440040309</v>
      </c>
      <c r="E44" s="129"/>
      <c r="F44" s="225">
        <v>0</v>
      </c>
      <c r="G44" s="225">
        <v>0</v>
      </c>
      <c r="H44" s="225">
        <v>0</v>
      </c>
      <c r="I44" s="248"/>
      <c r="J44" s="225">
        <v>0</v>
      </c>
      <c r="K44" s="225">
        <v>0</v>
      </c>
      <c r="L44" s="225">
        <v>0</v>
      </c>
      <c r="M44" s="248"/>
      <c r="N44" s="225">
        <v>0</v>
      </c>
      <c r="O44" s="225">
        <v>0</v>
      </c>
      <c r="P44" s="225">
        <v>0</v>
      </c>
      <c r="Q44" s="129"/>
      <c r="R44" s="125">
        <f t="shared" ref="R44:T44" si="30">+R25/(R25+R75)*100</f>
        <v>78.554886521537753</v>
      </c>
      <c r="S44" s="125">
        <f t="shared" si="30"/>
        <v>70.557029177718832</v>
      </c>
      <c r="T44" s="125">
        <f t="shared" si="30"/>
        <v>82.846975088967966</v>
      </c>
      <c r="U44" s="129"/>
      <c r="V44" s="125">
        <f t="shared" ref="V44:X44" si="31">+V25/(V25+V75)*100</f>
        <v>88.145454545454555</v>
      </c>
      <c r="W44" s="125">
        <f t="shared" si="31"/>
        <v>81.497797356828201</v>
      </c>
      <c r="X44" s="125">
        <f t="shared" si="31"/>
        <v>91.42236699239956</v>
      </c>
      <c r="Y44" s="129"/>
      <c r="Z44" s="125">
        <f t="shared" ref="Z44:AB44" si="32">+Z25/(Z25+Z75)*100</f>
        <v>94.087665647298678</v>
      </c>
      <c r="AA44" s="125">
        <f t="shared" si="32"/>
        <v>90.606060606060595</v>
      </c>
      <c r="AB44" s="125">
        <f t="shared" si="32"/>
        <v>95.852534562211972</v>
      </c>
    </row>
    <row r="45" spans="1:33" ht="15" customHeight="1" x14ac:dyDescent="0.25">
      <c r="A45" s="107" t="s">
        <v>74</v>
      </c>
      <c r="B45" s="125" t="s">
        <v>61</v>
      </c>
      <c r="C45" s="125" t="s">
        <v>61</v>
      </c>
      <c r="D45" s="125" t="s">
        <v>61</v>
      </c>
      <c r="E45" s="129"/>
      <c r="F45" s="225" t="s">
        <v>61</v>
      </c>
      <c r="G45" s="225" t="s">
        <v>61</v>
      </c>
      <c r="H45" s="225" t="s">
        <v>61</v>
      </c>
      <c r="I45" s="248"/>
      <c r="J45" s="225" t="s">
        <v>61</v>
      </c>
      <c r="K45" s="225" t="s">
        <v>61</v>
      </c>
      <c r="L45" s="225" t="s">
        <v>61</v>
      </c>
      <c r="M45" s="248"/>
      <c r="N45" s="225" t="s">
        <v>61</v>
      </c>
      <c r="O45" s="225" t="s">
        <v>61</v>
      </c>
      <c r="P45" s="225" t="s">
        <v>61</v>
      </c>
      <c r="Q45" s="129"/>
      <c r="R45" s="125" t="s">
        <v>61</v>
      </c>
      <c r="S45" s="125" t="s">
        <v>61</v>
      </c>
      <c r="T45" s="125" t="s">
        <v>61</v>
      </c>
      <c r="U45" s="129"/>
      <c r="V45" s="125" t="s">
        <v>61</v>
      </c>
      <c r="W45" s="125" t="s">
        <v>61</v>
      </c>
      <c r="X45" s="125" t="s">
        <v>61</v>
      </c>
      <c r="Y45" s="129"/>
      <c r="Z45" s="125" t="s">
        <v>61</v>
      </c>
      <c r="AA45" s="125" t="s">
        <v>61</v>
      </c>
      <c r="AB45" s="125" t="s">
        <v>61</v>
      </c>
    </row>
    <row r="46" spans="1:33" ht="15" customHeight="1" thickBot="1" x14ac:dyDescent="0.3">
      <c r="A46" s="122" t="s">
        <v>245</v>
      </c>
      <c r="B46" s="131" t="s">
        <v>61</v>
      </c>
      <c r="C46" s="131" t="s">
        <v>61</v>
      </c>
      <c r="D46" s="131" t="s">
        <v>61</v>
      </c>
      <c r="E46" s="132"/>
      <c r="F46" s="131" t="s">
        <v>61</v>
      </c>
      <c r="G46" s="131" t="s">
        <v>61</v>
      </c>
      <c r="H46" s="131" t="s">
        <v>61</v>
      </c>
      <c r="I46" s="132"/>
      <c r="J46" s="131" t="s">
        <v>61</v>
      </c>
      <c r="K46" s="131" t="s">
        <v>61</v>
      </c>
      <c r="L46" s="131" t="s">
        <v>61</v>
      </c>
      <c r="M46" s="132"/>
      <c r="N46" s="131" t="s">
        <v>61</v>
      </c>
      <c r="O46" s="131" t="s">
        <v>61</v>
      </c>
      <c r="P46" s="131" t="s">
        <v>61</v>
      </c>
      <c r="Q46" s="132"/>
      <c r="R46" s="131" t="s">
        <v>61</v>
      </c>
      <c r="S46" s="131" t="s">
        <v>61</v>
      </c>
      <c r="T46" s="131" t="s">
        <v>61</v>
      </c>
      <c r="U46" s="132"/>
      <c r="V46" s="131" t="s">
        <v>61</v>
      </c>
      <c r="W46" s="131" t="s">
        <v>61</v>
      </c>
      <c r="X46" s="131" t="s">
        <v>61</v>
      </c>
      <c r="Y46" s="132"/>
      <c r="Z46" s="131" t="s">
        <v>61</v>
      </c>
      <c r="AA46" s="131" t="s">
        <v>61</v>
      </c>
      <c r="AB46" s="131" t="s">
        <v>61</v>
      </c>
    </row>
    <row r="47" spans="1:33" ht="15" customHeight="1" x14ac:dyDescent="0.25">
      <c r="A47" s="388" t="s">
        <v>238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</row>
    <row r="48" spans="1:33" ht="15" customHeight="1" x14ac:dyDescent="0.25">
      <c r="A48" s="389" t="s">
        <v>224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</row>
    <row r="51" spans="1:33" s="123" customFormat="1" ht="15" customHeight="1" x14ac:dyDescent="0.2">
      <c r="A51" s="390" t="s">
        <v>469</v>
      </c>
      <c r="B51" s="390"/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170"/>
      <c r="AD51" s="29"/>
      <c r="AE51" s="372" t="s">
        <v>317</v>
      </c>
      <c r="AF51" s="372"/>
      <c r="AG51" s="107"/>
    </row>
    <row r="52" spans="1:33" s="123" customFormat="1" ht="15" customHeight="1" x14ac:dyDescent="0.2">
      <c r="A52" s="384" t="s">
        <v>305</v>
      </c>
      <c r="B52" s="384"/>
      <c r="C52" s="384"/>
      <c r="D52" s="384"/>
      <c r="E52" s="384"/>
      <c r="F52" s="384"/>
      <c r="G52" s="384"/>
      <c r="H52" s="384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170"/>
      <c r="AD52" s="30"/>
      <c r="AE52" s="372"/>
      <c r="AF52" s="372"/>
      <c r="AG52" s="107"/>
    </row>
    <row r="53" spans="1:33" s="123" customFormat="1" ht="15" customHeight="1" x14ac:dyDescent="0.25">
      <c r="A53" s="390" t="s">
        <v>236</v>
      </c>
      <c r="B53" s="390"/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107"/>
      <c r="AD53" s="107"/>
      <c r="AE53" s="107"/>
      <c r="AF53" s="107"/>
      <c r="AG53" s="107"/>
    </row>
    <row r="54" spans="1:33" s="123" customFormat="1" ht="15" customHeight="1" x14ac:dyDescent="0.25">
      <c r="A54" s="384" t="s">
        <v>237</v>
      </c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107"/>
      <c r="AD54" s="107"/>
      <c r="AE54" s="107"/>
      <c r="AF54" s="107"/>
      <c r="AG54" s="107"/>
    </row>
    <row r="55" spans="1:33" s="162" customFormat="1" ht="15" customHeight="1" x14ac:dyDescent="0.2">
      <c r="A55" s="384" t="s">
        <v>481</v>
      </c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170"/>
      <c r="AD55" s="170"/>
      <c r="AE55" s="107"/>
      <c r="AF55" s="107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07"/>
      <c r="AF56" s="107"/>
      <c r="AG56" s="170"/>
    </row>
    <row r="57" spans="1:33" ht="15" customHeight="1" x14ac:dyDescent="0.25">
      <c r="A57" s="386" t="s">
        <v>418</v>
      </c>
      <c r="B57" s="385" t="s">
        <v>19</v>
      </c>
      <c r="C57" s="385"/>
      <c r="D57" s="385"/>
      <c r="E57" s="108"/>
      <c r="F57" s="385" t="s">
        <v>116</v>
      </c>
      <c r="G57" s="385"/>
      <c r="H57" s="385"/>
      <c r="I57" s="108"/>
      <c r="J57" s="385" t="s">
        <v>117</v>
      </c>
      <c r="K57" s="385"/>
      <c r="L57" s="385"/>
      <c r="M57" s="108"/>
      <c r="N57" s="385" t="s">
        <v>118</v>
      </c>
      <c r="O57" s="385"/>
      <c r="P57" s="385"/>
      <c r="Q57" s="108"/>
      <c r="R57" s="385" t="s">
        <v>119</v>
      </c>
      <c r="S57" s="385"/>
      <c r="T57" s="385"/>
      <c r="U57" s="108"/>
      <c r="V57" s="385" t="s">
        <v>120</v>
      </c>
      <c r="W57" s="385"/>
      <c r="X57" s="385"/>
      <c r="Y57" s="108"/>
      <c r="Z57" s="385" t="s">
        <v>121</v>
      </c>
      <c r="AA57" s="385"/>
      <c r="AB57" s="385"/>
    </row>
    <row r="58" spans="1:33" ht="15" customHeight="1" thickBot="1" x14ac:dyDescent="0.3">
      <c r="A58" s="387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83" t="s">
        <v>421</v>
      </c>
      <c r="B60" s="383" t="s">
        <v>76</v>
      </c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33">+B68+B74</f>
        <v>2287</v>
      </c>
      <c r="C62" s="151">
        <f t="shared" si="33"/>
        <v>1119</v>
      </c>
      <c r="D62" s="151">
        <f t="shared" si="33"/>
        <v>1168</v>
      </c>
      <c r="E62" s="151"/>
      <c r="F62" s="245">
        <f t="shared" ref="F62:H64" si="34">+F68+F74</f>
        <v>0</v>
      </c>
      <c r="G62" s="245">
        <f t="shared" si="34"/>
        <v>0</v>
      </c>
      <c r="H62" s="245">
        <f t="shared" si="34"/>
        <v>0</v>
      </c>
      <c r="I62" s="245"/>
      <c r="J62" s="245">
        <f t="shared" ref="J62:L64" si="35">+J68+J74</f>
        <v>0</v>
      </c>
      <c r="K62" s="245">
        <f t="shared" si="35"/>
        <v>0</v>
      </c>
      <c r="L62" s="245">
        <f t="shared" si="35"/>
        <v>0</v>
      </c>
      <c r="M62" s="245"/>
      <c r="N62" s="245">
        <f t="shared" ref="N62:P64" si="36">+N68+N74</f>
        <v>0</v>
      </c>
      <c r="O62" s="245">
        <f t="shared" si="36"/>
        <v>0</v>
      </c>
      <c r="P62" s="245">
        <f t="shared" si="36"/>
        <v>0</v>
      </c>
      <c r="Q62" s="151"/>
      <c r="R62" s="151">
        <f t="shared" ref="R62:T64" si="37">+R68+R74</f>
        <v>1545</v>
      </c>
      <c r="S62" s="151">
        <f t="shared" si="37"/>
        <v>742</v>
      </c>
      <c r="T62" s="151">
        <f t="shared" si="37"/>
        <v>803</v>
      </c>
      <c r="U62" s="151"/>
      <c r="V62" s="151">
        <f t="shared" ref="V62:X64" si="38">+V68+V74</f>
        <v>567</v>
      </c>
      <c r="W62" s="151">
        <f t="shared" si="38"/>
        <v>289</v>
      </c>
      <c r="X62" s="151">
        <f t="shared" si="38"/>
        <v>278</v>
      </c>
      <c r="Y62" s="151"/>
      <c r="Z62" s="151">
        <f t="shared" ref="Z62:AB64" si="39">+Z68+Z74</f>
        <v>175</v>
      </c>
      <c r="AA62" s="151">
        <f t="shared" si="39"/>
        <v>88</v>
      </c>
      <c r="AB62" s="151">
        <f t="shared" si="39"/>
        <v>87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33"/>
        <v>2237</v>
      </c>
      <c r="C63" s="114">
        <f t="shared" si="33"/>
        <v>1083</v>
      </c>
      <c r="D63" s="114">
        <f t="shared" si="33"/>
        <v>1154</v>
      </c>
      <c r="E63" s="114"/>
      <c r="F63" s="225">
        <f t="shared" si="34"/>
        <v>0</v>
      </c>
      <c r="G63" s="225">
        <f t="shared" si="34"/>
        <v>0</v>
      </c>
      <c r="H63" s="225">
        <f t="shared" si="34"/>
        <v>0</v>
      </c>
      <c r="I63" s="225"/>
      <c r="J63" s="225">
        <f t="shared" si="35"/>
        <v>0</v>
      </c>
      <c r="K63" s="225">
        <f t="shared" si="35"/>
        <v>0</v>
      </c>
      <c r="L63" s="225">
        <f t="shared" si="35"/>
        <v>0</v>
      </c>
      <c r="M63" s="225"/>
      <c r="N63" s="225">
        <f t="shared" si="36"/>
        <v>0</v>
      </c>
      <c r="O63" s="225">
        <f t="shared" si="36"/>
        <v>0</v>
      </c>
      <c r="P63" s="225">
        <f t="shared" si="36"/>
        <v>0</v>
      </c>
      <c r="Q63" s="114"/>
      <c r="R63" s="114">
        <f t="shared" si="37"/>
        <v>1520</v>
      </c>
      <c r="S63" s="114">
        <f t="shared" si="37"/>
        <v>728</v>
      </c>
      <c r="T63" s="114">
        <f t="shared" si="37"/>
        <v>792</v>
      </c>
      <c r="U63" s="114"/>
      <c r="V63" s="114">
        <f t="shared" si="38"/>
        <v>542</v>
      </c>
      <c r="W63" s="114">
        <f t="shared" si="38"/>
        <v>267</v>
      </c>
      <c r="X63" s="114">
        <f t="shared" si="38"/>
        <v>275</v>
      </c>
      <c r="Y63" s="114"/>
      <c r="Z63" s="114">
        <f t="shared" si="39"/>
        <v>175</v>
      </c>
      <c r="AA63" s="114">
        <f t="shared" si="39"/>
        <v>88</v>
      </c>
      <c r="AB63" s="114">
        <f t="shared" si="39"/>
        <v>87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33"/>
        <v>0</v>
      </c>
      <c r="C64" s="114">
        <f t="shared" si="33"/>
        <v>0</v>
      </c>
      <c r="D64" s="114">
        <f t="shared" si="33"/>
        <v>0</v>
      </c>
      <c r="E64" s="114"/>
      <c r="F64" s="225">
        <f t="shared" si="34"/>
        <v>0</v>
      </c>
      <c r="G64" s="225">
        <f t="shared" si="34"/>
        <v>0</v>
      </c>
      <c r="H64" s="225">
        <f t="shared" si="34"/>
        <v>0</v>
      </c>
      <c r="I64" s="225"/>
      <c r="J64" s="225">
        <f t="shared" si="35"/>
        <v>0</v>
      </c>
      <c r="K64" s="225">
        <f t="shared" si="35"/>
        <v>0</v>
      </c>
      <c r="L64" s="225">
        <f t="shared" si="35"/>
        <v>0</v>
      </c>
      <c r="M64" s="225"/>
      <c r="N64" s="225">
        <f t="shared" si="36"/>
        <v>0</v>
      </c>
      <c r="O64" s="225">
        <f t="shared" si="36"/>
        <v>0</v>
      </c>
      <c r="P64" s="225">
        <f t="shared" si="36"/>
        <v>0</v>
      </c>
      <c r="Q64" s="114"/>
      <c r="R64" s="114">
        <f t="shared" si="37"/>
        <v>0</v>
      </c>
      <c r="S64" s="114">
        <f t="shared" si="37"/>
        <v>0</v>
      </c>
      <c r="T64" s="114">
        <f t="shared" si="37"/>
        <v>0</v>
      </c>
      <c r="U64" s="114"/>
      <c r="V64" s="114">
        <f t="shared" si="38"/>
        <v>0</v>
      </c>
      <c r="W64" s="114">
        <f t="shared" si="38"/>
        <v>0</v>
      </c>
      <c r="X64" s="114">
        <f t="shared" si="38"/>
        <v>0</v>
      </c>
      <c r="Y64" s="114"/>
      <c r="Z64" s="114">
        <f t="shared" si="39"/>
        <v>0</v>
      </c>
      <c r="AA64" s="114">
        <f t="shared" si="39"/>
        <v>0</v>
      </c>
      <c r="AB64" s="114">
        <f t="shared" si="39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50</v>
      </c>
      <c r="C65" s="114">
        <f>+C71</f>
        <v>36</v>
      </c>
      <c r="D65" s="114">
        <f>+D71</f>
        <v>14</v>
      </c>
      <c r="E65" s="114"/>
      <c r="F65" s="225">
        <f>+F71</f>
        <v>0</v>
      </c>
      <c r="G65" s="225">
        <f>+G71</f>
        <v>0</v>
      </c>
      <c r="H65" s="225">
        <f>+H71</f>
        <v>0</v>
      </c>
      <c r="I65" s="225"/>
      <c r="J65" s="225">
        <f>+J71</f>
        <v>0</v>
      </c>
      <c r="K65" s="225">
        <f>+K71</f>
        <v>0</v>
      </c>
      <c r="L65" s="225">
        <f>+L71</f>
        <v>0</v>
      </c>
      <c r="M65" s="225"/>
      <c r="N65" s="225">
        <f>+N71</f>
        <v>0</v>
      </c>
      <c r="O65" s="225">
        <f>+O71</f>
        <v>0</v>
      </c>
      <c r="P65" s="225">
        <f>+P71</f>
        <v>0</v>
      </c>
      <c r="Q65" s="114"/>
      <c r="R65" s="114">
        <f>+R71</f>
        <v>25</v>
      </c>
      <c r="S65" s="114">
        <f>+S71</f>
        <v>14</v>
      </c>
      <c r="T65" s="114">
        <f>+T71</f>
        <v>11</v>
      </c>
      <c r="U65" s="114"/>
      <c r="V65" s="114">
        <f>+V71</f>
        <v>25</v>
      </c>
      <c r="W65" s="114">
        <f>+W71</f>
        <v>22</v>
      </c>
      <c r="X65" s="114">
        <f>+X71</f>
        <v>3</v>
      </c>
      <c r="Y65" s="114"/>
      <c r="Z65" s="114">
        <f>+Z71</f>
        <v>0</v>
      </c>
      <c r="AA65" s="114">
        <f>+AA71</f>
        <v>0</v>
      </c>
      <c r="AB65" s="114">
        <f>+AB71</f>
        <v>0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246"/>
      <c r="G67" s="246"/>
      <c r="H67" s="246"/>
      <c r="I67" s="247"/>
      <c r="J67" s="246"/>
      <c r="K67" s="246"/>
      <c r="L67" s="246"/>
      <c r="M67" s="247"/>
      <c r="N67" s="246"/>
      <c r="O67" s="246"/>
      <c r="P67" s="24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0">
        <v>1603</v>
      </c>
      <c r="C68" s="260">
        <v>782</v>
      </c>
      <c r="D68" s="260">
        <v>821</v>
      </c>
      <c r="E68" s="260"/>
      <c r="F68" s="225">
        <v>0</v>
      </c>
      <c r="G68" s="225">
        <v>0</v>
      </c>
      <c r="H68" s="225">
        <v>0</v>
      </c>
      <c r="I68" s="225"/>
      <c r="J68" s="225">
        <v>0</v>
      </c>
      <c r="K68" s="225">
        <v>0</v>
      </c>
      <c r="L68" s="225">
        <v>0</v>
      </c>
      <c r="M68" s="225"/>
      <c r="N68" s="225">
        <v>0</v>
      </c>
      <c r="O68" s="225">
        <v>0</v>
      </c>
      <c r="P68" s="225">
        <v>0</v>
      </c>
      <c r="Q68" s="260"/>
      <c r="R68" s="260">
        <v>1082</v>
      </c>
      <c r="S68" s="260">
        <v>520</v>
      </c>
      <c r="T68" s="260">
        <v>562</v>
      </c>
      <c r="U68" s="260"/>
      <c r="V68" s="260">
        <v>404</v>
      </c>
      <c r="W68" s="260">
        <v>205</v>
      </c>
      <c r="X68" s="260">
        <v>199</v>
      </c>
      <c r="Y68" s="260"/>
      <c r="Z68" s="260">
        <v>117</v>
      </c>
      <c r="AA68" s="260">
        <v>57</v>
      </c>
      <c r="AB68" s="260">
        <v>60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1">
        <v>1553</v>
      </c>
      <c r="C69" s="261">
        <v>746</v>
      </c>
      <c r="D69" s="261">
        <v>807</v>
      </c>
      <c r="E69" s="261"/>
      <c r="F69" s="225">
        <v>0</v>
      </c>
      <c r="G69" s="225">
        <v>0</v>
      </c>
      <c r="H69" s="225">
        <v>0</v>
      </c>
      <c r="I69" s="225"/>
      <c r="J69" s="225">
        <v>0</v>
      </c>
      <c r="K69" s="225">
        <v>0</v>
      </c>
      <c r="L69" s="225">
        <v>0</v>
      </c>
      <c r="M69" s="225"/>
      <c r="N69" s="225">
        <v>0</v>
      </c>
      <c r="O69" s="225">
        <v>0</v>
      </c>
      <c r="P69" s="225">
        <v>0</v>
      </c>
      <c r="Q69" s="261"/>
      <c r="R69" s="261">
        <v>1057</v>
      </c>
      <c r="S69" s="261">
        <v>506</v>
      </c>
      <c r="T69" s="261">
        <v>551</v>
      </c>
      <c r="U69" s="261"/>
      <c r="V69" s="261">
        <v>379</v>
      </c>
      <c r="W69" s="261">
        <v>183</v>
      </c>
      <c r="X69" s="261">
        <v>196</v>
      </c>
      <c r="Y69" s="261"/>
      <c r="Z69" s="261">
        <v>117</v>
      </c>
      <c r="AA69" s="261">
        <v>57</v>
      </c>
      <c r="AB69" s="261">
        <v>60</v>
      </c>
    </row>
    <row r="70" spans="1:33" ht="15" customHeight="1" x14ac:dyDescent="0.2">
      <c r="A70" s="115" t="s">
        <v>74</v>
      </c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</row>
    <row r="71" spans="1:33" ht="15" customHeight="1" x14ac:dyDescent="0.2">
      <c r="A71" s="115" t="s">
        <v>245</v>
      </c>
      <c r="B71" s="261">
        <v>50</v>
      </c>
      <c r="C71" s="261">
        <v>36</v>
      </c>
      <c r="D71" s="261">
        <v>14</v>
      </c>
      <c r="E71" s="261"/>
      <c r="F71" s="225">
        <v>0</v>
      </c>
      <c r="G71" s="225">
        <v>0</v>
      </c>
      <c r="H71" s="225">
        <v>0</v>
      </c>
      <c r="I71" s="225"/>
      <c r="J71" s="225">
        <v>0</v>
      </c>
      <c r="K71" s="225">
        <v>0</v>
      </c>
      <c r="L71" s="225">
        <v>0</v>
      </c>
      <c r="M71" s="225"/>
      <c r="N71" s="225">
        <v>0</v>
      </c>
      <c r="O71" s="225">
        <v>0</v>
      </c>
      <c r="P71" s="225">
        <v>0</v>
      </c>
      <c r="Q71" s="261"/>
      <c r="R71" s="261">
        <v>25</v>
      </c>
      <c r="S71" s="261">
        <v>14</v>
      </c>
      <c r="T71" s="261">
        <v>11</v>
      </c>
      <c r="U71" s="261"/>
      <c r="V71" s="261">
        <v>25</v>
      </c>
      <c r="W71" s="261">
        <v>22</v>
      </c>
      <c r="X71" s="261">
        <v>3</v>
      </c>
      <c r="Y71" s="261"/>
      <c r="Z71" s="261">
        <v>0</v>
      </c>
      <c r="AA71" s="261">
        <v>0</v>
      </c>
      <c r="AB71" s="261">
        <v>0</v>
      </c>
    </row>
    <row r="72" spans="1:33" ht="15" customHeight="1" x14ac:dyDescent="0.2">
      <c r="A72" s="115"/>
      <c r="B72" s="261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</row>
    <row r="73" spans="1:33" ht="15" customHeight="1" x14ac:dyDescent="0.2">
      <c r="A73" s="124" t="s">
        <v>420</v>
      </c>
      <c r="B73" s="261"/>
      <c r="C73" s="26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</row>
    <row r="74" spans="1:33" s="123" customFormat="1" ht="15" customHeight="1" x14ac:dyDescent="0.2">
      <c r="A74" s="136" t="s">
        <v>19</v>
      </c>
      <c r="B74" s="260">
        <v>684</v>
      </c>
      <c r="C74" s="260">
        <v>337</v>
      </c>
      <c r="D74" s="260">
        <v>347</v>
      </c>
      <c r="E74" s="260"/>
      <c r="F74" s="225">
        <v>0</v>
      </c>
      <c r="G74" s="225">
        <v>0</v>
      </c>
      <c r="H74" s="225">
        <v>0</v>
      </c>
      <c r="I74" s="225"/>
      <c r="J74" s="225">
        <v>0</v>
      </c>
      <c r="K74" s="225">
        <v>0</v>
      </c>
      <c r="L74" s="225">
        <v>0</v>
      </c>
      <c r="M74" s="225"/>
      <c r="N74" s="225">
        <v>0</v>
      </c>
      <c r="O74" s="225">
        <v>0</v>
      </c>
      <c r="P74" s="225">
        <v>0</v>
      </c>
      <c r="Q74" s="260"/>
      <c r="R74" s="260">
        <v>463</v>
      </c>
      <c r="S74" s="260">
        <v>222</v>
      </c>
      <c r="T74" s="260">
        <v>241</v>
      </c>
      <c r="U74" s="260"/>
      <c r="V74" s="260">
        <v>163</v>
      </c>
      <c r="W74" s="260">
        <v>84</v>
      </c>
      <c r="X74" s="260">
        <v>79</v>
      </c>
      <c r="Y74" s="260"/>
      <c r="Z74" s="260">
        <v>58</v>
      </c>
      <c r="AA74" s="260">
        <v>31</v>
      </c>
      <c r="AB74" s="260">
        <v>27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1">
        <v>684</v>
      </c>
      <c r="C75" s="261">
        <v>337</v>
      </c>
      <c r="D75" s="261">
        <v>347</v>
      </c>
      <c r="E75" s="261"/>
      <c r="F75" s="225">
        <v>0</v>
      </c>
      <c r="G75" s="225">
        <v>0</v>
      </c>
      <c r="H75" s="225">
        <v>0</v>
      </c>
      <c r="I75" s="225"/>
      <c r="J75" s="225">
        <v>0</v>
      </c>
      <c r="K75" s="225">
        <v>0</v>
      </c>
      <c r="L75" s="225">
        <v>0</v>
      </c>
      <c r="M75" s="225"/>
      <c r="N75" s="225">
        <v>0</v>
      </c>
      <c r="O75" s="225">
        <v>0</v>
      </c>
      <c r="P75" s="225">
        <v>0</v>
      </c>
      <c r="Q75" s="261"/>
      <c r="R75" s="261">
        <v>463</v>
      </c>
      <c r="S75" s="261">
        <v>222</v>
      </c>
      <c r="T75" s="261">
        <v>241</v>
      </c>
      <c r="U75" s="261"/>
      <c r="V75" s="261">
        <v>163</v>
      </c>
      <c r="W75" s="261">
        <v>84</v>
      </c>
      <c r="X75" s="261">
        <v>79</v>
      </c>
      <c r="Y75" s="261"/>
      <c r="Z75" s="261">
        <v>58</v>
      </c>
      <c r="AA75" s="261">
        <v>31</v>
      </c>
      <c r="AB75" s="261">
        <v>27</v>
      </c>
    </row>
    <row r="76" spans="1:33" ht="15" customHeight="1" x14ac:dyDescent="0.25">
      <c r="A76" s="115" t="s">
        <v>74</v>
      </c>
      <c r="B76" s="118">
        <v>0</v>
      </c>
      <c r="C76" s="118">
        <v>0</v>
      </c>
      <c r="D76" s="118">
        <v>0</v>
      </c>
      <c r="E76" s="118"/>
      <c r="F76" s="242">
        <v>0</v>
      </c>
      <c r="G76" s="242">
        <v>0</v>
      </c>
      <c r="H76" s="242">
        <v>0</v>
      </c>
      <c r="I76" s="242"/>
      <c r="J76" s="242">
        <v>0</v>
      </c>
      <c r="K76" s="242">
        <v>0</v>
      </c>
      <c r="L76" s="242">
        <v>0</v>
      </c>
      <c r="M76" s="242"/>
      <c r="N76" s="242">
        <v>0</v>
      </c>
      <c r="O76" s="242">
        <v>0</v>
      </c>
      <c r="P76" s="242">
        <v>0</v>
      </c>
      <c r="Q76" s="118"/>
      <c r="R76" s="118">
        <v>0</v>
      </c>
      <c r="S76" s="118">
        <v>0</v>
      </c>
      <c r="T76" s="118">
        <v>0</v>
      </c>
      <c r="U76" s="118"/>
      <c r="V76" s="118">
        <v>0</v>
      </c>
      <c r="W76" s="118">
        <v>0</v>
      </c>
      <c r="X76" s="118">
        <v>0</v>
      </c>
      <c r="Y76" s="118"/>
      <c r="Z76" s="118">
        <v>0</v>
      </c>
      <c r="AA76" s="118">
        <v>0</v>
      </c>
      <c r="AB76" s="118">
        <v>0</v>
      </c>
    </row>
    <row r="77" spans="1:33" ht="15" customHeight="1" x14ac:dyDescent="0.25">
      <c r="A77" s="115" t="s">
        <v>245</v>
      </c>
      <c r="B77" s="118">
        <v>0</v>
      </c>
      <c r="C77" s="118">
        <v>0</v>
      </c>
      <c r="D77" s="118">
        <v>0</v>
      </c>
      <c r="E77" s="118"/>
      <c r="F77" s="242">
        <v>0</v>
      </c>
      <c r="G77" s="242">
        <v>0</v>
      </c>
      <c r="H77" s="242">
        <v>0</v>
      </c>
      <c r="I77" s="242"/>
      <c r="J77" s="242">
        <v>0</v>
      </c>
      <c r="K77" s="242">
        <v>0</v>
      </c>
      <c r="L77" s="242">
        <v>0</v>
      </c>
      <c r="M77" s="242"/>
      <c r="N77" s="242">
        <v>0</v>
      </c>
      <c r="O77" s="242">
        <v>0</v>
      </c>
      <c r="P77" s="242">
        <v>0</v>
      </c>
      <c r="Q77" s="118"/>
      <c r="R77" s="118">
        <v>0</v>
      </c>
      <c r="S77" s="118">
        <v>0</v>
      </c>
      <c r="T77" s="118">
        <v>0</v>
      </c>
      <c r="U77" s="118"/>
      <c r="V77" s="118">
        <v>0</v>
      </c>
      <c r="W77" s="118">
        <v>0</v>
      </c>
      <c r="X77" s="118">
        <v>0</v>
      </c>
      <c r="Y77" s="118"/>
      <c r="Z77" s="118">
        <v>0</v>
      </c>
      <c r="AA77" s="118">
        <v>0</v>
      </c>
      <c r="AB77" s="118">
        <v>0</v>
      </c>
    </row>
    <row r="78" spans="1:33" ht="15" customHeight="1" x14ac:dyDescent="0.25">
      <c r="A78" s="115"/>
      <c r="B78" s="118"/>
      <c r="C78" s="118"/>
      <c r="D78" s="118"/>
      <c r="E78" s="118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83" t="s">
        <v>422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 t="shared" ref="B81:D82" si="40">+B62/(B62+B12)*100</f>
        <v>14.67248347982293</v>
      </c>
      <c r="C81" s="173">
        <f t="shared" si="40"/>
        <v>19.718061674008812</v>
      </c>
      <c r="D81" s="173">
        <f t="shared" si="40"/>
        <v>11.78369652945924</v>
      </c>
      <c r="E81" s="173"/>
      <c r="F81" s="245">
        <v>0</v>
      </c>
      <c r="G81" s="245">
        <v>0</v>
      </c>
      <c r="H81" s="245">
        <v>0</v>
      </c>
      <c r="I81" s="245"/>
      <c r="J81" s="245">
        <v>0</v>
      </c>
      <c r="K81" s="245">
        <v>0</v>
      </c>
      <c r="L81" s="245">
        <v>0</v>
      </c>
      <c r="M81" s="245"/>
      <c r="N81" s="245">
        <v>0</v>
      </c>
      <c r="O81" s="245">
        <v>0</v>
      </c>
      <c r="P81" s="245">
        <v>0</v>
      </c>
      <c r="Q81" s="173"/>
      <c r="R81" s="173">
        <f t="shared" ref="R81:T82" si="41">+R62/(R62+R12)*100</f>
        <v>20.819296590755961</v>
      </c>
      <c r="S81" s="173">
        <f t="shared" si="41"/>
        <v>26.671459381739755</v>
      </c>
      <c r="T81" s="173">
        <f t="shared" si="41"/>
        <v>17.309765035568013</v>
      </c>
      <c r="U81" s="173"/>
      <c r="V81" s="173">
        <f t="shared" ref="V81:X82" si="42">+V62/(V62+V12)*100</f>
        <v>12.038216560509554</v>
      </c>
      <c r="W81" s="173">
        <f t="shared" si="42"/>
        <v>17.212626563430614</v>
      </c>
      <c r="X81" s="173">
        <f t="shared" si="42"/>
        <v>9.1718904651930053</v>
      </c>
      <c r="Y81" s="173"/>
      <c r="Z81" s="173">
        <f t="shared" ref="Z81:AB82" si="43">+Z62/(Z62+Z12)*100</f>
        <v>5.0636574074074074</v>
      </c>
      <c r="AA81" s="173">
        <f t="shared" si="43"/>
        <v>7.2487644151565069</v>
      </c>
      <c r="AB81" s="173">
        <f t="shared" si="43"/>
        <v>3.8804638715432644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 t="shared" si="40"/>
        <v>14.873670212765958</v>
      </c>
      <c r="C82" s="125">
        <f t="shared" si="40"/>
        <v>20.178870877585243</v>
      </c>
      <c r="D82" s="125">
        <f t="shared" si="40"/>
        <v>11.930114752403597</v>
      </c>
      <c r="E82" s="125"/>
      <c r="F82" s="225">
        <v>0</v>
      </c>
      <c r="G82" s="225">
        <v>0</v>
      </c>
      <c r="H82" s="225">
        <v>0</v>
      </c>
      <c r="I82" s="225"/>
      <c r="J82" s="225">
        <v>0</v>
      </c>
      <c r="K82" s="225">
        <v>0</v>
      </c>
      <c r="L82" s="225">
        <v>0</v>
      </c>
      <c r="M82" s="225"/>
      <c r="N82" s="225">
        <v>0</v>
      </c>
      <c r="O82" s="225">
        <v>0</v>
      </c>
      <c r="P82" s="225">
        <v>0</v>
      </c>
      <c r="Q82" s="125"/>
      <c r="R82" s="125">
        <f t="shared" si="41"/>
        <v>21.114043617169052</v>
      </c>
      <c r="S82" s="125">
        <f t="shared" si="41"/>
        <v>27.358136039083053</v>
      </c>
      <c r="T82" s="125">
        <f t="shared" si="41"/>
        <v>17.452622300572941</v>
      </c>
      <c r="U82" s="125"/>
      <c r="V82" s="125">
        <f t="shared" si="42"/>
        <v>11.999114456497676</v>
      </c>
      <c r="W82" s="125">
        <f t="shared" si="42"/>
        <v>16.930881420418515</v>
      </c>
      <c r="X82" s="125">
        <f t="shared" si="42"/>
        <v>9.3537414965986407</v>
      </c>
      <c r="Y82" s="125"/>
      <c r="Z82" s="125">
        <f t="shared" si="43"/>
        <v>5.264741275571601</v>
      </c>
      <c r="AA82" s="125">
        <f t="shared" si="43"/>
        <v>7.7945084145261285</v>
      </c>
      <c r="AB82" s="125">
        <f t="shared" si="43"/>
        <v>3.9635535307517089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 t="s">
        <v>61</v>
      </c>
      <c r="C83" s="125" t="s">
        <v>61</v>
      </c>
      <c r="D83" s="125" t="s">
        <v>61</v>
      </c>
      <c r="E83" s="125"/>
      <c r="F83" s="225" t="s">
        <v>61</v>
      </c>
      <c r="G83" s="225" t="s">
        <v>61</v>
      </c>
      <c r="H83" s="225" t="s">
        <v>61</v>
      </c>
      <c r="I83" s="225"/>
      <c r="J83" s="225" t="s">
        <v>61</v>
      </c>
      <c r="K83" s="225" t="s">
        <v>61</v>
      </c>
      <c r="L83" s="225" t="s">
        <v>61</v>
      </c>
      <c r="M83" s="225"/>
      <c r="N83" s="225" t="s">
        <v>61</v>
      </c>
      <c r="O83" s="225" t="s">
        <v>61</v>
      </c>
      <c r="P83" s="225" t="s">
        <v>61</v>
      </c>
      <c r="Q83" s="125"/>
      <c r="R83" s="125" t="s">
        <v>61</v>
      </c>
      <c r="S83" s="125" t="s">
        <v>61</v>
      </c>
      <c r="T83" s="125" t="s">
        <v>61</v>
      </c>
      <c r="U83" s="125"/>
      <c r="V83" s="125" t="s">
        <v>61</v>
      </c>
      <c r="W83" s="125" t="s">
        <v>61</v>
      </c>
      <c r="X83" s="125" t="s">
        <v>61</v>
      </c>
      <c r="Y83" s="125"/>
      <c r="Z83" s="125" t="s">
        <v>61</v>
      </c>
      <c r="AA83" s="125" t="s">
        <v>61</v>
      </c>
      <c r="AB83" s="125" t="s">
        <v>61</v>
      </c>
      <c r="AC83" s="107"/>
      <c r="AD83" s="107"/>
      <c r="AE83" s="107"/>
      <c r="AF83" s="107"/>
      <c r="AG83" s="107"/>
    </row>
    <row r="84" spans="1:33" s="123" customFormat="1" ht="15" customHeight="1" thickBot="1" x14ac:dyDescent="0.3">
      <c r="A84" s="107" t="s">
        <v>245</v>
      </c>
      <c r="B84" s="125">
        <f>+B65/(B65+B15)*100</f>
        <v>9.1407678244972583</v>
      </c>
      <c r="C84" s="125">
        <f>+C65/(C65+C15)*100</f>
        <v>11.688311688311687</v>
      </c>
      <c r="D84" s="131">
        <f>+D65/(D65+D15)*100</f>
        <v>5.8577405857740583</v>
      </c>
      <c r="E84" s="125"/>
      <c r="F84" s="225">
        <v>0</v>
      </c>
      <c r="G84" s="225">
        <v>0</v>
      </c>
      <c r="H84" s="225">
        <v>0</v>
      </c>
      <c r="I84" s="225"/>
      <c r="J84" s="225">
        <v>0</v>
      </c>
      <c r="K84" s="225">
        <v>0</v>
      </c>
      <c r="L84" s="225">
        <v>0</v>
      </c>
      <c r="M84" s="225"/>
      <c r="N84" s="225">
        <v>0</v>
      </c>
      <c r="O84" s="225">
        <v>0</v>
      </c>
      <c r="P84" s="225">
        <v>0</v>
      </c>
      <c r="Q84" s="125"/>
      <c r="R84" s="125">
        <f>+R65/(R65+R15)*100</f>
        <v>11.261261261261261</v>
      </c>
      <c r="S84" s="125">
        <f>+S65/(S65+S15)*100</f>
        <v>11.570247933884298</v>
      </c>
      <c r="T84" s="125">
        <f>+T65/(T65+T15)*100</f>
        <v>10.891089108910892</v>
      </c>
      <c r="U84" s="125"/>
      <c r="V84" s="125">
        <f>+V65/(V65+V15)*100</f>
        <v>12.953367875647666</v>
      </c>
      <c r="W84" s="125">
        <f>+W65/(W65+W15)*100</f>
        <v>21.568627450980394</v>
      </c>
      <c r="X84" s="125">
        <f>+X65/(X65+X15)*100</f>
        <v>3.296703296703297</v>
      </c>
      <c r="Y84" s="125"/>
      <c r="Z84" s="125">
        <f>+Z65/(Z65+Z15)*100</f>
        <v>0</v>
      </c>
      <c r="AA84" s="125">
        <f>+AA65/(AA65+AA15)*100</f>
        <v>0</v>
      </c>
      <c r="AB84" s="125">
        <f>+AB65/(AB65+AB15)*100</f>
        <v>0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246"/>
      <c r="G85" s="246"/>
      <c r="H85" s="246"/>
      <c r="I85" s="246"/>
      <c r="J85" s="246"/>
      <c r="K85" s="246"/>
      <c r="L85" s="246"/>
      <c r="M85" s="246"/>
      <c r="N85" s="246"/>
      <c r="O85" s="246"/>
      <c r="P85" s="246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246"/>
      <c r="G86" s="246"/>
      <c r="H86" s="246"/>
      <c r="I86" s="247"/>
      <c r="J86" s="246"/>
      <c r="K86" s="246"/>
      <c r="L86" s="246"/>
      <c r="M86" s="247"/>
      <c r="N86" s="246"/>
      <c r="O86" s="246"/>
      <c r="P86" s="246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 t="shared" ref="B87:D88" si="44">+B68/(B68+B18)*100</f>
        <v>14.477962427745664</v>
      </c>
      <c r="C87" s="173">
        <f t="shared" si="44"/>
        <v>18.902586415276769</v>
      </c>
      <c r="D87" s="173">
        <f t="shared" si="44"/>
        <v>11.838500360490267</v>
      </c>
      <c r="E87" s="173"/>
      <c r="F87" s="245">
        <v>0</v>
      </c>
      <c r="G87" s="245">
        <v>0</v>
      </c>
      <c r="H87" s="245">
        <v>0</v>
      </c>
      <c r="I87" s="245"/>
      <c r="J87" s="245">
        <v>0</v>
      </c>
      <c r="K87" s="245">
        <v>0</v>
      </c>
      <c r="L87" s="245">
        <v>0</v>
      </c>
      <c r="M87" s="245"/>
      <c r="N87" s="245">
        <v>0</v>
      </c>
      <c r="O87" s="245">
        <v>0</v>
      </c>
      <c r="P87" s="245">
        <v>0</v>
      </c>
      <c r="Q87" s="173"/>
      <c r="R87" s="173">
        <f t="shared" ref="R87:T88" si="45">+R68/(R68+R18)*100</f>
        <v>20.562523755226149</v>
      </c>
      <c r="S87" s="173">
        <f t="shared" si="45"/>
        <v>25.641025641025639</v>
      </c>
      <c r="T87" s="173">
        <f t="shared" si="45"/>
        <v>17.377860235003091</v>
      </c>
      <c r="U87" s="173"/>
      <c r="V87" s="173">
        <f t="shared" ref="V87:X88" si="46">+V68/(V68+V18)*100</f>
        <v>12.113943028485757</v>
      </c>
      <c r="W87" s="173">
        <f t="shared" si="46"/>
        <v>16.73469387755102</v>
      </c>
      <c r="X87" s="173">
        <f t="shared" si="46"/>
        <v>9.4312796208530809</v>
      </c>
      <c r="Y87" s="173"/>
      <c r="Z87" s="173">
        <f t="shared" ref="Z87:AB88" si="47">+Z68/(Z68+Z18)*100</f>
        <v>4.7272727272727275</v>
      </c>
      <c r="AA87" s="173">
        <f t="shared" si="47"/>
        <v>6.4479638009049784</v>
      </c>
      <c r="AB87" s="173">
        <f t="shared" si="47"/>
        <v>3.7712130735386546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 t="shared" si="44"/>
        <v>14.755344418052257</v>
      </c>
      <c r="C88" s="125">
        <f t="shared" si="44"/>
        <v>19.482893705928443</v>
      </c>
      <c r="D88" s="125">
        <f t="shared" si="44"/>
        <v>12.051971326164875</v>
      </c>
      <c r="E88" s="129"/>
      <c r="F88" s="225">
        <v>0</v>
      </c>
      <c r="G88" s="225">
        <v>0</v>
      </c>
      <c r="H88" s="225">
        <v>0</v>
      </c>
      <c r="I88" s="248"/>
      <c r="J88" s="225">
        <v>0</v>
      </c>
      <c r="K88" s="225">
        <v>0</v>
      </c>
      <c r="L88" s="225">
        <v>0</v>
      </c>
      <c r="M88" s="248"/>
      <c r="N88" s="225">
        <v>0</v>
      </c>
      <c r="O88" s="225">
        <v>0</v>
      </c>
      <c r="P88" s="225">
        <v>0</v>
      </c>
      <c r="Q88" s="129"/>
      <c r="R88" s="125">
        <f t="shared" si="45"/>
        <v>20.972222222222221</v>
      </c>
      <c r="S88" s="125">
        <f t="shared" si="45"/>
        <v>26.533822758259046</v>
      </c>
      <c r="T88" s="125">
        <f t="shared" si="45"/>
        <v>17.586977338014684</v>
      </c>
      <c r="U88" s="129"/>
      <c r="V88" s="125">
        <f t="shared" si="46"/>
        <v>12.062380649267983</v>
      </c>
      <c r="W88" s="125">
        <f t="shared" si="46"/>
        <v>16.295636687444347</v>
      </c>
      <c r="X88" s="125">
        <f t="shared" si="46"/>
        <v>9.7077761267954443</v>
      </c>
      <c r="Y88" s="129"/>
      <c r="Z88" s="125">
        <f t="shared" si="47"/>
        <v>4.9935979513444302</v>
      </c>
      <c r="AA88" s="125">
        <f t="shared" si="47"/>
        <v>7.1339173967459324</v>
      </c>
      <c r="AB88" s="125">
        <f t="shared" si="47"/>
        <v>3.8860103626943006</v>
      </c>
    </row>
    <row r="89" spans="1:33" ht="15" customHeight="1" x14ac:dyDescent="0.25">
      <c r="A89" s="107" t="s">
        <v>74</v>
      </c>
      <c r="B89" s="125" t="s">
        <v>61</v>
      </c>
      <c r="C89" s="125" t="s">
        <v>61</v>
      </c>
      <c r="D89" s="125" t="s">
        <v>61</v>
      </c>
      <c r="E89" s="129"/>
      <c r="F89" s="225" t="s">
        <v>61</v>
      </c>
      <c r="G89" s="225" t="s">
        <v>61</v>
      </c>
      <c r="H89" s="225" t="s">
        <v>61</v>
      </c>
      <c r="I89" s="248"/>
      <c r="J89" s="225" t="s">
        <v>61</v>
      </c>
      <c r="K89" s="225" t="s">
        <v>61</v>
      </c>
      <c r="L89" s="225" t="s">
        <v>61</v>
      </c>
      <c r="M89" s="248"/>
      <c r="N89" s="225" t="s">
        <v>61</v>
      </c>
      <c r="O89" s="225" t="s">
        <v>61</v>
      </c>
      <c r="P89" s="225" t="s">
        <v>61</v>
      </c>
      <c r="Q89" s="129"/>
      <c r="R89" s="125" t="s">
        <v>61</v>
      </c>
      <c r="S89" s="125" t="s">
        <v>61</v>
      </c>
      <c r="T89" s="125" t="s">
        <v>61</v>
      </c>
      <c r="U89" s="129"/>
      <c r="V89" s="125" t="s">
        <v>61</v>
      </c>
      <c r="W89" s="125" t="s">
        <v>61</v>
      </c>
      <c r="X89" s="125" t="s">
        <v>61</v>
      </c>
      <c r="Y89" s="129"/>
      <c r="Z89" s="125" t="s">
        <v>61</v>
      </c>
      <c r="AA89" s="125" t="s">
        <v>61</v>
      </c>
      <c r="AB89" s="125" t="s">
        <v>61</v>
      </c>
    </row>
    <row r="90" spans="1:33" ht="15" customHeight="1" x14ac:dyDescent="0.25">
      <c r="A90" s="107" t="s">
        <v>245</v>
      </c>
      <c r="B90" s="125">
        <f>+B71/(B71+B21)*100</f>
        <v>9.1407678244972583</v>
      </c>
      <c r="C90" s="125">
        <f>+C71/(C71+C21)*100</f>
        <v>11.688311688311687</v>
      </c>
      <c r="D90" s="125">
        <f>+D71/(D71+D21)*100</f>
        <v>5.8577405857740583</v>
      </c>
      <c r="E90" s="129"/>
      <c r="F90" s="225">
        <v>0</v>
      </c>
      <c r="G90" s="225">
        <v>0</v>
      </c>
      <c r="H90" s="225">
        <v>0</v>
      </c>
      <c r="I90" s="248"/>
      <c r="J90" s="225">
        <v>0</v>
      </c>
      <c r="K90" s="225">
        <v>0</v>
      </c>
      <c r="L90" s="225">
        <v>0</v>
      </c>
      <c r="M90" s="248"/>
      <c r="N90" s="225">
        <v>0</v>
      </c>
      <c r="O90" s="225">
        <v>0</v>
      </c>
      <c r="P90" s="225">
        <v>0</v>
      </c>
      <c r="Q90" s="129"/>
      <c r="R90" s="125">
        <f>+R71/(R71+R21)*100</f>
        <v>11.261261261261261</v>
      </c>
      <c r="S90" s="125">
        <f>+S71/(S71+S21)*100</f>
        <v>11.570247933884298</v>
      </c>
      <c r="T90" s="125">
        <f>+T71/(T71+T21)*100</f>
        <v>10.891089108910892</v>
      </c>
      <c r="U90" s="129"/>
      <c r="V90" s="125">
        <f>+V71/(V71+V21)*100</f>
        <v>12.953367875647666</v>
      </c>
      <c r="W90" s="125">
        <f>+W71/(W71+W21)*100</f>
        <v>21.568627450980394</v>
      </c>
      <c r="X90" s="125">
        <f>+X71/(X71+X21)*100</f>
        <v>3.296703296703297</v>
      </c>
      <c r="Y90" s="129"/>
      <c r="Z90" s="125">
        <f>+Z71/(Z71+Z21)*100</f>
        <v>0</v>
      </c>
      <c r="AA90" s="125">
        <f>+AA71/(AA71+AA21)*100</f>
        <v>0</v>
      </c>
      <c r="AB90" s="125">
        <f>+AB71/(AB71+AB21)*100</f>
        <v>0</v>
      </c>
    </row>
    <row r="91" spans="1:33" ht="15" customHeight="1" x14ac:dyDescent="0.25">
      <c r="B91" s="129"/>
      <c r="C91" s="129"/>
      <c r="D91" s="129"/>
      <c r="E91" s="129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 t="shared" ref="B93:D94" si="48">+B74/(B74+B24)*100</f>
        <v>15.14950166112957</v>
      </c>
      <c r="C93" s="173">
        <f t="shared" si="48"/>
        <v>21.911573472041614</v>
      </c>
      <c r="D93" s="173">
        <f t="shared" si="48"/>
        <v>11.656029559959691</v>
      </c>
      <c r="E93" s="173"/>
      <c r="F93" s="245">
        <v>0</v>
      </c>
      <c r="G93" s="245">
        <v>0</v>
      </c>
      <c r="H93" s="245">
        <v>0</v>
      </c>
      <c r="I93" s="245"/>
      <c r="J93" s="245">
        <v>0</v>
      </c>
      <c r="K93" s="245">
        <v>0</v>
      </c>
      <c r="L93" s="245">
        <v>0</v>
      </c>
      <c r="M93" s="245"/>
      <c r="N93" s="245">
        <v>0</v>
      </c>
      <c r="O93" s="245">
        <v>0</v>
      </c>
      <c r="P93" s="245">
        <v>0</v>
      </c>
      <c r="Q93" s="173"/>
      <c r="R93" s="173">
        <f t="shared" ref="R93:T94" si="49">+R74/(R74+R24)*100</f>
        <v>21.445113478462254</v>
      </c>
      <c r="S93" s="173">
        <f t="shared" si="49"/>
        <v>29.442970822281168</v>
      </c>
      <c r="T93" s="173">
        <f t="shared" si="49"/>
        <v>17.153024911032027</v>
      </c>
      <c r="U93" s="173"/>
      <c r="V93" s="173">
        <f t="shared" ref="V93:X94" si="50">+V74/(V74+V24)*100</f>
        <v>11.854545454545455</v>
      </c>
      <c r="W93" s="173">
        <f t="shared" si="50"/>
        <v>18.502202643171806</v>
      </c>
      <c r="X93" s="173">
        <f t="shared" si="50"/>
        <v>8.5776330076004346</v>
      </c>
      <c r="Y93" s="173"/>
      <c r="Z93" s="173">
        <f t="shared" ref="Z93:AB94" si="51">+Z74/(Z74+Z24)*100</f>
        <v>5.9123343527013255</v>
      </c>
      <c r="AA93" s="173">
        <f t="shared" si="51"/>
        <v>9.3939393939393927</v>
      </c>
      <c r="AB93" s="173">
        <f t="shared" si="51"/>
        <v>4.1474654377880187</v>
      </c>
    </row>
    <row r="94" spans="1:33" ht="15" customHeight="1" x14ac:dyDescent="0.25">
      <c r="A94" s="107" t="s">
        <v>73</v>
      </c>
      <c r="B94" s="125">
        <f t="shared" si="48"/>
        <v>15.14950166112957</v>
      </c>
      <c r="C94" s="125">
        <f t="shared" si="48"/>
        <v>21.911573472041614</v>
      </c>
      <c r="D94" s="125">
        <f t="shared" si="48"/>
        <v>11.656029559959691</v>
      </c>
      <c r="E94" s="129"/>
      <c r="F94" s="225">
        <v>0</v>
      </c>
      <c r="G94" s="225">
        <v>0</v>
      </c>
      <c r="H94" s="225">
        <v>0</v>
      </c>
      <c r="I94" s="248"/>
      <c r="J94" s="225">
        <v>0</v>
      </c>
      <c r="K94" s="225">
        <v>0</v>
      </c>
      <c r="L94" s="225">
        <v>0</v>
      </c>
      <c r="M94" s="248"/>
      <c r="N94" s="225">
        <v>0</v>
      </c>
      <c r="O94" s="225">
        <v>0</v>
      </c>
      <c r="P94" s="225">
        <v>0</v>
      </c>
      <c r="Q94" s="129"/>
      <c r="R94" s="125">
        <f t="shared" si="49"/>
        <v>21.445113478462254</v>
      </c>
      <c r="S94" s="125">
        <f t="shared" si="49"/>
        <v>29.442970822281168</v>
      </c>
      <c r="T94" s="125">
        <f t="shared" si="49"/>
        <v>17.153024911032027</v>
      </c>
      <c r="U94" s="129"/>
      <c r="V94" s="125">
        <f t="shared" si="50"/>
        <v>11.854545454545455</v>
      </c>
      <c r="W94" s="125">
        <f t="shared" si="50"/>
        <v>18.502202643171806</v>
      </c>
      <c r="X94" s="125">
        <f t="shared" si="50"/>
        <v>8.5776330076004346</v>
      </c>
      <c r="Y94" s="129"/>
      <c r="Z94" s="125">
        <f t="shared" si="51"/>
        <v>5.9123343527013255</v>
      </c>
      <c r="AA94" s="125">
        <f t="shared" si="51"/>
        <v>9.3939393939393927</v>
      </c>
      <c r="AB94" s="125">
        <f t="shared" si="51"/>
        <v>4.1474654377880187</v>
      </c>
    </row>
    <row r="95" spans="1:33" ht="15" customHeight="1" x14ac:dyDescent="0.25">
      <c r="A95" s="107" t="s">
        <v>74</v>
      </c>
      <c r="B95" s="125" t="s">
        <v>61</v>
      </c>
      <c r="C95" s="125" t="s">
        <v>61</v>
      </c>
      <c r="D95" s="125" t="s">
        <v>61</v>
      </c>
      <c r="E95" s="129"/>
      <c r="F95" s="125" t="s">
        <v>61</v>
      </c>
      <c r="G95" s="125" t="s">
        <v>61</v>
      </c>
      <c r="H95" s="125" t="s">
        <v>61</v>
      </c>
      <c r="I95" s="129"/>
      <c r="J95" s="125" t="s">
        <v>61</v>
      </c>
      <c r="K95" s="125" t="s">
        <v>61</v>
      </c>
      <c r="L95" s="125" t="s">
        <v>61</v>
      </c>
      <c r="M95" s="129"/>
      <c r="N95" s="125" t="s">
        <v>61</v>
      </c>
      <c r="O95" s="125" t="s">
        <v>61</v>
      </c>
      <c r="P95" s="125" t="s">
        <v>61</v>
      </c>
      <c r="Q95" s="129"/>
      <c r="R95" s="125" t="s">
        <v>61</v>
      </c>
      <c r="S95" s="125" t="s">
        <v>61</v>
      </c>
      <c r="T95" s="125" t="s">
        <v>61</v>
      </c>
      <c r="U95" s="129"/>
      <c r="V95" s="125" t="s">
        <v>61</v>
      </c>
      <c r="W95" s="125" t="s">
        <v>61</v>
      </c>
      <c r="X95" s="125" t="s">
        <v>61</v>
      </c>
      <c r="Y95" s="129"/>
      <c r="Z95" s="125" t="s">
        <v>61</v>
      </c>
      <c r="AA95" s="125" t="s">
        <v>61</v>
      </c>
      <c r="AB95" s="125" t="s">
        <v>61</v>
      </c>
    </row>
    <row r="96" spans="1:33" ht="15" customHeight="1" thickBot="1" x14ac:dyDescent="0.3">
      <c r="A96" s="122" t="s">
        <v>245</v>
      </c>
      <c r="B96" s="131" t="s">
        <v>61</v>
      </c>
      <c r="C96" s="131" t="s">
        <v>61</v>
      </c>
      <c r="D96" s="131" t="s">
        <v>61</v>
      </c>
      <c r="E96" s="132"/>
      <c r="F96" s="131" t="s">
        <v>61</v>
      </c>
      <c r="G96" s="131" t="s">
        <v>61</v>
      </c>
      <c r="H96" s="131" t="s">
        <v>61</v>
      </c>
      <c r="I96" s="132"/>
      <c r="J96" s="131" t="s">
        <v>61</v>
      </c>
      <c r="K96" s="131" t="s">
        <v>61</v>
      </c>
      <c r="L96" s="131" t="s">
        <v>61</v>
      </c>
      <c r="M96" s="132"/>
      <c r="N96" s="131" t="s">
        <v>61</v>
      </c>
      <c r="O96" s="131" t="s">
        <v>61</v>
      </c>
      <c r="P96" s="131" t="s">
        <v>61</v>
      </c>
      <c r="Q96" s="132"/>
      <c r="R96" s="131" t="s">
        <v>61</v>
      </c>
      <c r="S96" s="131" t="s">
        <v>61</v>
      </c>
      <c r="T96" s="131" t="s">
        <v>61</v>
      </c>
      <c r="U96" s="132"/>
      <c r="V96" s="131" t="s">
        <v>61</v>
      </c>
      <c r="W96" s="131" t="s">
        <v>61</v>
      </c>
      <c r="X96" s="131" t="s">
        <v>61</v>
      </c>
      <c r="Y96" s="132"/>
      <c r="Z96" s="131" t="s">
        <v>61</v>
      </c>
      <c r="AA96" s="131" t="s">
        <v>61</v>
      </c>
      <c r="AB96" s="131" t="s">
        <v>61</v>
      </c>
    </row>
    <row r="97" spans="1:28" ht="15" customHeight="1" x14ac:dyDescent="0.25">
      <c r="A97" s="388" t="s">
        <v>238</v>
      </c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</row>
    <row r="98" spans="1:28" ht="15" customHeight="1" x14ac:dyDescent="0.25">
      <c r="A98" s="389" t="s">
        <v>224</v>
      </c>
      <c r="B98" s="389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</row>
  </sheetData>
  <mergeCells count="36">
    <mergeCell ref="A7:A8"/>
    <mergeCell ref="B7:D7"/>
    <mergeCell ref="F7:H7"/>
    <mergeCell ref="J7:L7"/>
    <mergeCell ref="N7:P7"/>
    <mergeCell ref="A53:AB53"/>
    <mergeCell ref="A57:A58"/>
    <mergeCell ref="B57:D57"/>
    <mergeCell ref="F57:H57"/>
    <mergeCell ref="J57:L57"/>
    <mergeCell ref="N57:P57"/>
    <mergeCell ref="A54:AB54"/>
    <mergeCell ref="R57:T57"/>
    <mergeCell ref="V57:X57"/>
    <mergeCell ref="Z57:AB57"/>
    <mergeCell ref="A60:AB60"/>
    <mergeCell ref="A79:AB79"/>
    <mergeCell ref="A97:AB97"/>
    <mergeCell ref="A98:AB98"/>
    <mergeCell ref="A55:AB55"/>
    <mergeCell ref="AE1:AF2"/>
    <mergeCell ref="AE51:AF52"/>
    <mergeCell ref="A10:AB10"/>
    <mergeCell ref="A29:AB29"/>
    <mergeCell ref="A47:AB47"/>
    <mergeCell ref="A48:AB48"/>
    <mergeCell ref="A51:AB51"/>
    <mergeCell ref="A52:AB52"/>
    <mergeCell ref="A1:AB1"/>
    <mergeCell ref="A2:AB2"/>
    <mergeCell ref="A3:AB3"/>
    <mergeCell ref="A4:AB4"/>
    <mergeCell ref="A5:AB5"/>
    <mergeCell ref="R7:T7"/>
    <mergeCell ref="V7:X7"/>
    <mergeCell ref="Z7:AB7"/>
  </mergeCells>
  <hyperlinks>
    <hyperlink ref="AE51" r:id="rId1" location="INDICE!A1"/>
    <hyperlink ref="AE51:AF52" location="INDICE!A1" display="INDICE"/>
    <hyperlink ref="AE1" r:id="rId2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3"/>
  <headerFooter alignWithMargins="0"/>
  <rowBreaks count="1" manualBreakCount="1">
    <brk id="50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84"/>
  <sheetViews>
    <sheetView zoomScaleNormal="100" zoomScaleSheetLayoutView="100" workbookViewId="0">
      <selection activeCell="C25" sqref="C25"/>
    </sheetView>
  </sheetViews>
  <sheetFormatPr baseColWidth="10" defaultRowHeight="15" customHeight="1" x14ac:dyDescent="0.25"/>
  <cols>
    <col min="1" max="1" width="17.7109375" style="123" customWidth="1"/>
    <col min="2" max="4" width="7.7109375" style="123" customWidth="1"/>
    <col min="5" max="5" width="1.42578125" style="123" customWidth="1"/>
    <col min="6" max="8" width="7.140625" style="123" customWidth="1"/>
    <col min="9" max="9" width="1.42578125" style="123" customWidth="1"/>
    <col min="10" max="12" width="7.140625" style="123" customWidth="1"/>
    <col min="13" max="13" width="1.85546875" style="123" customWidth="1"/>
    <col min="14" max="16" width="7.140625" style="123" customWidth="1"/>
    <col min="17" max="17" width="1.5703125" style="123" customWidth="1"/>
    <col min="18" max="20" width="7.28515625" style="123" customWidth="1"/>
    <col min="21" max="21" width="1.140625" style="123" customWidth="1"/>
    <col min="22" max="24" width="7.28515625" style="123" customWidth="1"/>
    <col min="25" max="25" width="1.42578125" style="123" customWidth="1"/>
    <col min="26" max="28" width="7.28515625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406" t="s">
        <v>470</v>
      </c>
      <c r="B1" s="407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  <c r="AD1" s="29"/>
      <c r="AE1" s="372" t="s">
        <v>317</v>
      </c>
      <c r="AF1" s="372"/>
    </row>
    <row r="2" spans="1:32" ht="15" customHeight="1" x14ac:dyDescent="0.2">
      <c r="A2" s="406" t="s">
        <v>303</v>
      </c>
      <c r="B2" s="407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406"/>
      <c r="AB2" s="406"/>
      <c r="AD2" s="30"/>
      <c r="AE2" s="372"/>
      <c r="AF2" s="372"/>
    </row>
    <row r="3" spans="1:32" ht="15" customHeight="1" x14ac:dyDescent="0.25">
      <c r="A3" s="406" t="s">
        <v>236</v>
      </c>
      <c r="B3" s="407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</row>
    <row r="4" spans="1:32" ht="17.25" customHeight="1" x14ac:dyDescent="0.25">
      <c r="A4" s="406" t="s">
        <v>246</v>
      </c>
      <c r="B4" s="407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</row>
    <row r="5" spans="1:32" ht="21.75" customHeight="1" x14ac:dyDescent="0.25">
      <c r="A5" s="406" t="s">
        <v>230</v>
      </c>
      <c r="B5" s="407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</row>
    <row r="6" spans="1:32" ht="15" customHeight="1" x14ac:dyDescent="0.25">
      <c r="A6" s="406" t="s">
        <v>481</v>
      </c>
      <c r="B6" s="407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91" t="s">
        <v>242</v>
      </c>
      <c r="B8" s="409" t="s">
        <v>19</v>
      </c>
      <c r="C8" s="385"/>
      <c r="D8" s="385"/>
      <c r="E8" s="113"/>
      <c r="F8" s="385" t="s">
        <v>116</v>
      </c>
      <c r="G8" s="385"/>
      <c r="H8" s="385"/>
      <c r="I8" s="113"/>
      <c r="J8" s="385" t="s">
        <v>117</v>
      </c>
      <c r="K8" s="385"/>
      <c r="L8" s="385"/>
      <c r="M8" s="113"/>
      <c r="N8" s="385" t="s">
        <v>118</v>
      </c>
      <c r="O8" s="385"/>
      <c r="P8" s="385"/>
      <c r="Q8" s="113"/>
      <c r="R8" s="385" t="s">
        <v>119</v>
      </c>
      <c r="S8" s="385"/>
      <c r="T8" s="385"/>
      <c r="U8" s="113"/>
      <c r="V8" s="385" t="s">
        <v>120</v>
      </c>
      <c r="W8" s="385"/>
      <c r="X8" s="385"/>
      <c r="Y8" s="113"/>
      <c r="Z8" s="385" t="s">
        <v>121</v>
      </c>
      <c r="AA8" s="385"/>
      <c r="AB8" s="385"/>
    </row>
    <row r="9" spans="1:32" ht="15" customHeight="1" thickBot="1" x14ac:dyDescent="0.3">
      <c r="A9" s="392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334"/>
      <c r="C10" s="334"/>
      <c r="D10" s="334"/>
      <c r="E10" s="113"/>
      <c r="F10" s="334"/>
      <c r="G10" s="334"/>
      <c r="H10" s="334"/>
      <c r="I10" s="113"/>
      <c r="J10" s="334"/>
      <c r="K10" s="334"/>
      <c r="L10" s="334"/>
      <c r="M10" s="113"/>
      <c r="N10" s="334"/>
      <c r="O10" s="334"/>
      <c r="P10" s="334"/>
      <c r="Q10" s="113"/>
      <c r="R10" s="334"/>
      <c r="S10" s="334"/>
      <c r="T10" s="334"/>
      <c r="U10" s="113"/>
      <c r="V10" s="334"/>
      <c r="W10" s="334"/>
      <c r="X10" s="334"/>
      <c r="Y10" s="113"/>
      <c r="Z10" s="334"/>
      <c r="AA10" s="334"/>
      <c r="AB10" s="334"/>
    </row>
    <row r="11" spans="1:32" ht="15" customHeight="1" x14ac:dyDescent="0.25">
      <c r="A11" s="169" t="s">
        <v>244</v>
      </c>
      <c r="B11" s="152">
        <f>SUM(B13:B38)</f>
        <v>15587</v>
      </c>
      <c r="C11" s="152">
        <f>SUM(C13:C38)</f>
        <v>5675</v>
      </c>
      <c r="D11" s="152">
        <f>SUM(D13:D38)</f>
        <v>9912</v>
      </c>
      <c r="E11" s="152"/>
      <c r="F11" s="152" t="s">
        <v>61</v>
      </c>
      <c r="G11" s="152" t="s">
        <v>61</v>
      </c>
      <c r="H11" s="152" t="s">
        <v>61</v>
      </c>
      <c r="I11" s="152"/>
      <c r="J11" s="152" t="s">
        <v>61</v>
      </c>
      <c r="K11" s="152" t="s">
        <v>61</v>
      </c>
      <c r="L11" s="152" t="s">
        <v>61</v>
      </c>
      <c r="M11" s="152"/>
      <c r="N11" s="152" t="s">
        <v>61</v>
      </c>
      <c r="O11" s="152" t="s">
        <v>61</v>
      </c>
      <c r="P11" s="152" t="s">
        <v>61</v>
      </c>
      <c r="Q11" s="152"/>
      <c r="R11" s="152">
        <f>SUM(R13:R38)</f>
        <v>7421</v>
      </c>
      <c r="S11" s="152">
        <f>SUM(S13:S38)</f>
        <v>2782</v>
      </c>
      <c r="T11" s="152">
        <f>SUM(T13:T38)</f>
        <v>4639</v>
      </c>
      <c r="U11" s="152"/>
      <c r="V11" s="152">
        <f>SUM(V13:V38)</f>
        <v>4710</v>
      </c>
      <c r="W11" s="152">
        <f>SUM(W13:W38)</f>
        <v>1679</v>
      </c>
      <c r="X11" s="152">
        <f>SUM(X13:X38)</f>
        <v>3031</v>
      </c>
      <c r="Y11" s="152"/>
      <c r="Z11" s="152">
        <f>SUM(Z13:Z38)</f>
        <v>3456</v>
      </c>
      <c r="AA11" s="152">
        <f>SUM(AA13:AA38)</f>
        <v>1214</v>
      </c>
      <c r="AB11" s="152">
        <f>SUM(AB13:AB38)</f>
        <v>2242</v>
      </c>
    </row>
    <row r="12" spans="1:32" ht="15" customHeight="1" x14ac:dyDescent="0.25">
      <c r="A12" s="133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133" t="s">
        <v>79</v>
      </c>
      <c r="B13" s="337">
        <v>394</v>
      </c>
      <c r="C13" s="337">
        <v>152</v>
      </c>
      <c r="D13" s="337">
        <v>242</v>
      </c>
      <c r="E13" s="337"/>
      <c r="F13" s="152" t="s">
        <v>61</v>
      </c>
      <c r="G13" s="152" t="s">
        <v>61</v>
      </c>
      <c r="H13" s="152" t="s">
        <v>61</v>
      </c>
      <c r="I13" s="152"/>
      <c r="J13" s="152" t="s">
        <v>61</v>
      </c>
      <c r="K13" s="152" t="s">
        <v>61</v>
      </c>
      <c r="L13" s="152" t="s">
        <v>61</v>
      </c>
      <c r="M13" s="152"/>
      <c r="N13" s="152" t="s">
        <v>61</v>
      </c>
      <c r="O13" s="152" t="s">
        <v>61</v>
      </c>
      <c r="P13" s="152" t="s">
        <v>61</v>
      </c>
      <c r="Q13" s="152"/>
      <c r="R13" s="337">
        <v>192</v>
      </c>
      <c r="S13" s="337">
        <v>77</v>
      </c>
      <c r="T13" s="337">
        <v>115</v>
      </c>
      <c r="U13" s="337"/>
      <c r="V13" s="337">
        <v>109</v>
      </c>
      <c r="W13" s="337">
        <v>42</v>
      </c>
      <c r="X13" s="337">
        <v>67</v>
      </c>
      <c r="Y13" s="337"/>
      <c r="Z13" s="337">
        <v>93</v>
      </c>
      <c r="AA13" s="337">
        <v>33</v>
      </c>
      <c r="AB13" s="337">
        <v>60</v>
      </c>
    </row>
    <row r="14" spans="1:32" ht="15" customHeight="1" x14ac:dyDescent="0.2">
      <c r="A14" s="133" t="s">
        <v>80</v>
      </c>
      <c r="B14" s="261">
        <v>561</v>
      </c>
      <c r="C14" s="261">
        <v>157</v>
      </c>
      <c r="D14" s="261">
        <v>404</v>
      </c>
      <c r="E14" s="261"/>
      <c r="F14" s="152" t="s">
        <v>61</v>
      </c>
      <c r="G14" s="152" t="s">
        <v>61</v>
      </c>
      <c r="H14" s="152" t="s">
        <v>61</v>
      </c>
      <c r="I14" s="152"/>
      <c r="J14" s="152" t="s">
        <v>61</v>
      </c>
      <c r="K14" s="152" t="s">
        <v>61</v>
      </c>
      <c r="L14" s="152" t="s">
        <v>61</v>
      </c>
      <c r="M14" s="152"/>
      <c r="N14" s="152" t="s">
        <v>61</v>
      </c>
      <c r="O14" s="152" t="s">
        <v>61</v>
      </c>
      <c r="P14" s="152" t="s">
        <v>61</v>
      </c>
      <c r="Q14" s="152"/>
      <c r="R14" s="261">
        <v>276</v>
      </c>
      <c r="S14" s="261">
        <v>79</v>
      </c>
      <c r="T14" s="261">
        <v>197</v>
      </c>
      <c r="U14" s="261"/>
      <c r="V14" s="261">
        <v>171</v>
      </c>
      <c r="W14" s="261">
        <v>54</v>
      </c>
      <c r="X14" s="261">
        <v>117</v>
      </c>
      <c r="Y14" s="261"/>
      <c r="Z14" s="261">
        <v>114</v>
      </c>
      <c r="AA14" s="261">
        <v>24</v>
      </c>
      <c r="AB14" s="261">
        <v>90</v>
      </c>
    </row>
    <row r="15" spans="1:32" ht="15" customHeight="1" x14ac:dyDescent="0.2">
      <c r="A15" s="133" t="s">
        <v>81</v>
      </c>
      <c r="B15" s="261">
        <v>340</v>
      </c>
      <c r="C15" s="261">
        <v>129</v>
      </c>
      <c r="D15" s="261">
        <v>211</v>
      </c>
      <c r="E15" s="261"/>
      <c r="F15" s="152" t="s">
        <v>61</v>
      </c>
      <c r="G15" s="152" t="s">
        <v>61</v>
      </c>
      <c r="H15" s="152" t="s">
        <v>61</v>
      </c>
      <c r="I15" s="152"/>
      <c r="J15" s="152" t="s">
        <v>61</v>
      </c>
      <c r="K15" s="152" t="s">
        <v>61</v>
      </c>
      <c r="L15" s="152" t="s">
        <v>61</v>
      </c>
      <c r="M15" s="152"/>
      <c r="N15" s="152" t="s">
        <v>61</v>
      </c>
      <c r="O15" s="152" t="s">
        <v>61</v>
      </c>
      <c r="P15" s="152" t="s">
        <v>61</v>
      </c>
      <c r="Q15" s="152"/>
      <c r="R15" s="261">
        <v>182</v>
      </c>
      <c r="S15" s="261">
        <v>79</v>
      </c>
      <c r="T15" s="261">
        <v>103</v>
      </c>
      <c r="U15" s="261"/>
      <c r="V15" s="261">
        <v>86</v>
      </c>
      <c r="W15" s="261">
        <v>26</v>
      </c>
      <c r="X15" s="261">
        <v>60</v>
      </c>
      <c r="Y15" s="261"/>
      <c r="Z15" s="261">
        <v>72</v>
      </c>
      <c r="AA15" s="261">
        <v>24</v>
      </c>
      <c r="AB15" s="261">
        <v>48</v>
      </c>
    </row>
    <row r="16" spans="1:32" ht="15" customHeight="1" x14ac:dyDescent="0.2">
      <c r="A16" s="107" t="s">
        <v>82</v>
      </c>
      <c r="B16" s="261">
        <v>1225</v>
      </c>
      <c r="C16" s="261">
        <v>453</v>
      </c>
      <c r="D16" s="261">
        <v>772</v>
      </c>
      <c r="E16" s="261"/>
      <c r="F16" s="152" t="s">
        <v>61</v>
      </c>
      <c r="G16" s="152" t="s">
        <v>61</v>
      </c>
      <c r="H16" s="152" t="s">
        <v>61</v>
      </c>
      <c r="I16" s="152"/>
      <c r="J16" s="152" t="s">
        <v>61</v>
      </c>
      <c r="K16" s="152" t="s">
        <v>61</v>
      </c>
      <c r="L16" s="152" t="s">
        <v>61</v>
      </c>
      <c r="M16" s="152"/>
      <c r="N16" s="152" t="s">
        <v>61</v>
      </c>
      <c r="O16" s="152" t="s">
        <v>61</v>
      </c>
      <c r="P16" s="152" t="s">
        <v>61</v>
      </c>
      <c r="Q16" s="152"/>
      <c r="R16" s="261">
        <v>583</v>
      </c>
      <c r="S16" s="261">
        <v>219</v>
      </c>
      <c r="T16" s="261">
        <v>364</v>
      </c>
      <c r="U16" s="261"/>
      <c r="V16" s="261">
        <v>373</v>
      </c>
      <c r="W16" s="261">
        <v>136</v>
      </c>
      <c r="X16" s="261">
        <v>237</v>
      </c>
      <c r="Y16" s="261"/>
      <c r="Z16" s="261">
        <v>269</v>
      </c>
      <c r="AA16" s="261">
        <v>98</v>
      </c>
      <c r="AB16" s="261">
        <v>171</v>
      </c>
    </row>
    <row r="17" spans="1:28" ht="15" customHeight="1" x14ac:dyDescent="0.2">
      <c r="A17" s="107" t="s">
        <v>83</v>
      </c>
      <c r="B17" s="337">
        <v>266</v>
      </c>
      <c r="C17" s="337">
        <v>97</v>
      </c>
      <c r="D17" s="337">
        <v>169</v>
      </c>
      <c r="E17" s="337"/>
      <c r="F17" s="152" t="s">
        <v>61</v>
      </c>
      <c r="G17" s="152" t="s">
        <v>61</v>
      </c>
      <c r="H17" s="152" t="s">
        <v>61</v>
      </c>
      <c r="I17" s="152"/>
      <c r="J17" s="152" t="s">
        <v>61</v>
      </c>
      <c r="K17" s="152" t="s">
        <v>61</v>
      </c>
      <c r="L17" s="152" t="s">
        <v>61</v>
      </c>
      <c r="M17" s="152"/>
      <c r="N17" s="152" t="s">
        <v>61</v>
      </c>
      <c r="O17" s="152" t="s">
        <v>61</v>
      </c>
      <c r="P17" s="152" t="s">
        <v>61</v>
      </c>
      <c r="Q17" s="152"/>
      <c r="R17" s="337">
        <v>124</v>
      </c>
      <c r="S17" s="337">
        <v>52</v>
      </c>
      <c r="T17" s="337">
        <v>72</v>
      </c>
      <c r="U17" s="337"/>
      <c r="V17" s="337">
        <v>87</v>
      </c>
      <c r="W17" s="337">
        <v>27</v>
      </c>
      <c r="X17" s="337">
        <v>60</v>
      </c>
      <c r="Y17" s="337"/>
      <c r="Z17" s="337">
        <v>55</v>
      </c>
      <c r="AA17" s="337">
        <v>18</v>
      </c>
      <c r="AB17" s="337">
        <v>37</v>
      </c>
    </row>
    <row r="18" spans="1:28" ht="15" customHeight="1" x14ac:dyDescent="0.2">
      <c r="A18" s="107" t="s">
        <v>84</v>
      </c>
      <c r="B18" s="261">
        <v>684</v>
      </c>
      <c r="C18" s="261">
        <v>230</v>
      </c>
      <c r="D18" s="261">
        <v>454</v>
      </c>
      <c r="E18" s="261"/>
      <c r="F18" s="152" t="s">
        <v>61</v>
      </c>
      <c r="G18" s="152" t="s">
        <v>61</v>
      </c>
      <c r="H18" s="152" t="s">
        <v>61</v>
      </c>
      <c r="I18" s="152"/>
      <c r="J18" s="152" t="s">
        <v>61</v>
      </c>
      <c r="K18" s="152" t="s">
        <v>61</v>
      </c>
      <c r="L18" s="152" t="s">
        <v>61</v>
      </c>
      <c r="M18" s="152"/>
      <c r="N18" s="152" t="s">
        <v>61</v>
      </c>
      <c r="O18" s="152" t="s">
        <v>61</v>
      </c>
      <c r="P18" s="152" t="s">
        <v>61</v>
      </c>
      <c r="Q18" s="152"/>
      <c r="R18" s="261">
        <v>282</v>
      </c>
      <c r="S18" s="261">
        <v>83</v>
      </c>
      <c r="T18" s="261">
        <v>199</v>
      </c>
      <c r="U18" s="261"/>
      <c r="V18" s="261">
        <v>310</v>
      </c>
      <c r="W18" s="261">
        <v>118</v>
      </c>
      <c r="X18" s="261">
        <v>192</v>
      </c>
      <c r="Y18" s="261"/>
      <c r="Z18" s="261">
        <v>92</v>
      </c>
      <c r="AA18" s="261">
        <v>29</v>
      </c>
      <c r="AB18" s="261">
        <v>63</v>
      </c>
    </row>
    <row r="19" spans="1:28" ht="15" customHeight="1" x14ac:dyDescent="0.2">
      <c r="A19" s="107" t="s">
        <v>85</v>
      </c>
      <c r="B19" s="261">
        <v>251</v>
      </c>
      <c r="C19" s="261">
        <v>85</v>
      </c>
      <c r="D19" s="261">
        <v>166</v>
      </c>
      <c r="E19" s="261"/>
      <c r="F19" s="152" t="s">
        <v>61</v>
      </c>
      <c r="G19" s="152" t="s">
        <v>61</v>
      </c>
      <c r="H19" s="152" t="s">
        <v>61</v>
      </c>
      <c r="I19" s="152"/>
      <c r="J19" s="152" t="s">
        <v>61</v>
      </c>
      <c r="K19" s="152" t="s">
        <v>61</v>
      </c>
      <c r="L19" s="152" t="s">
        <v>61</v>
      </c>
      <c r="M19" s="152"/>
      <c r="N19" s="152" t="s">
        <v>61</v>
      </c>
      <c r="O19" s="152" t="s">
        <v>61</v>
      </c>
      <c r="P19" s="152" t="s">
        <v>61</v>
      </c>
      <c r="Q19" s="152"/>
      <c r="R19" s="261">
        <v>116</v>
      </c>
      <c r="S19" s="261">
        <v>42</v>
      </c>
      <c r="T19" s="261">
        <v>74</v>
      </c>
      <c r="U19" s="261"/>
      <c r="V19" s="261">
        <v>82</v>
      </c>
      <c r="W19" s="261">
        <v>22</v>
      </c>
      <c r="X19" s="261">
        <v>60</v>
      </c>
      <c r="Y19" s="261"/>
      <c r="Z19" s="261">
        <v>53</v>
      </c>
      <c r="AA19" s="261">
        <v>21</v>
      </c>
      <c r="AB19" s="261">
        <v>32</v>
      </c>
    </row>
    <row r="20" spans="1:28" ht="15" customHeight="1" x14ac:dyDescent="0.2">
      <c r="A20" s="107" t="s">
        <v>86</v>
      </c>
      <c r="B20" s="337">
        <v>1557</v>
      </c>
      <c r="C20" s="337">
        <v>730</v>
      </c>
      <c r="D20" s="337">
        <v>827</v>
      </c>
      <c r="E20" s="337"/>
      <c r="F20" s="152" t="s">
        <v>61</v>
      </c>
      <c r="G20" s="152" t="s">
        <v>61</v>
      </c>
      <c r="H20" s="152" t="s">
        <v>61</v>
      </c>
      <c r="I20" s="152"/>
      <c r="J20" s="152" t="s">
        <v>61</v>
      </c>
      <c r="K20" s="152" t="s">
        <v>61</v>
      </c>
      <c r="L20" s="152" t="s">
        <v>61</v>
      </c>
      <c r="M20" s="152"/>
      <c r="N20" s="152" t="s">
        <v>61</v>
      </c>
      <c r="O20" s="152" t="s">
        <v>61</v>
      </c>
      <c r="P20" s="152" t="s">
        <v>61</v>
      </c>
      <c r="Q20" s="152"/>
      <c r="R20" s="337">
        <v>708</v>
      </c>
      <c r="S20" s="337">
        <v>346</v>
      </c>
      <c r="T20" s="337">
        <v>362</v>
      </c>
      <c r="U20" s="337"/>
      <c r="V20" s="337">
        <v>445</v>
      </c>
      <c r="W20" s="337">
        <v>211</v>
      </c>
      <c r="X20" s="337">
        <v>234</v>
      </c>
      <c r="Y20" s="337"/>
      <c r="Z20" s="337">
        <v>404</v>
      </c>
      <c r="AA20" s="337">
        <v>173</v>
      </c>
      <c r="AB20" s="337">
        <v>231</v>
      </c>
    </row>
    <row r="21" spans="1:28" ht="15" customHeight="1" x14ac:dyDescent="0.2">
      <c r="A21" s="107" t="s">
        <v>87</v>
      </c>
      <c r="B21" s="261">
        <v>500</v>
      </c>
      <c r="C21" s="261">
        <v>213</v>
      </c>
      <c r="D21" s="261">
        <v>287</v>
      </c>
      <c r="E21" s="261"/>
      <c r="F21" s="152" t="s">
        <v>61</v>
      </c>
      <c r="G21" s="152" t="s">
        <v>61</v>
      </c>
      <c r="H21" s="152" t="s">
        <v>61</v>
      </c>
      <c r="I21" s="152"/>
      <c r="J21" s="152" t="s">
        <v>61</v>
      </c>
      <c r="K21" s="152" t="s">
        <v>61</v>
      </c>
      <c r="L21" s="152" t="s">
        <v>61</v>
      </c>
      <c r="M21" s="152"/>
      <c r="N21" s="152" t="s">
        <v>61</v>
      </c>
      <c r="O21" s="152" t="s">
        <v>61</v>
      </c>
      <c r="P21" s="152" t="s">
        <v>61</v>
      </c>
      <c r="Q21" s="152"/>
      <c r="R21" s="261">
        <v>204</v>
      </c>
      <c r="S21" s="261">
        <v>91</v>
      </c>
      <c r="T21" s="261">
        <v>113</v>
      </c>
      <c r="U21" s="261"/>
      <c r="V21" s="261">
        <v>171</v>
      </c>
      <c r="W21" s="261">
        <v>77</v>
      </c>
      <c r="X21" s="261">
        <v>94</v>
      </c>
      <c r="Y21" s="261"/>
      <c r="Z21" s="261">
        <v>125</v>
      </c>
      <c r="AA21" s="261">
        <v>45</v>
      </c>
      <c r="AB21" s="261">
        <v>80</v>
      </c>
    </row>
    <row r="22" spans="1:28" ht="15" customHeight="1" x14ac:dyDescent="0.2">
      <c r="A22" s="107" t="s">
        <v>88</v>
      </c>
      <c r="B22" s="261">
        <v>973</v>
      </c>
      <c r="C22" s="261">
        <v>274</v>
      </c>
      <c r="D22" s="261">
        <v>699</v>
      </c>
      <c r="E22" s="261"/>
      <c r="F22" s="152" t="s">
        <v>61</v>
      </c>
      <c r="G22" s="152" t="s">
        <v>61</v>
      </c>
      <c r="H22" s="152" t="s">
        <v>61</v>
      </c>
      <c r="I22" s="152"/>
      <c r="J22" s="152" t="s">
        <v>61</v>
      </c>
      <c r="K22" s="152" t="s">
        <v>61</v>
      </c>
      <c r="L22" s="152" t="s">
        <v>61</v>
      </c>
      <c r="M22" s="152"/>
      <c r="N22" s="152" t="s">
        <v>61</v>
      </c>
      <c r="O22" s="152" t="s">
        <v>61</v>
      </c>
      <c r="P22" s="152" t="s">
        <v>61</v>
      </c>
      <c r="Q22" s="152"/>
      <c r="R22" s="261">
        <v>418</v>
      </c>
      <c r="S22" s="261">
        <v>131</v>
      </c>
      <c r="T22" s="261">
        <v>287</v>
      </c>
      <c r="U22" s="261"/>
      <c r="V22" s="261">
        <v>284</v>
      </c>
      <c r="W22" s="261">
        <v>63</v>
      </c>
      <c r="X22" s="261">
        <v>221</v>
      </c>
      <c r="Y22" s="261"/>
      <c r="Z22" s="261">
        <v>271</v>
      </c>
      <c r="AA22" s="261">
        <v>80</v>
      </c>
      <c r="AB22" s="261">
        <v>191</v>
      </c>
    </row>
    <row r="23" spans="1:28" ht="15" customHeight="1" x14ac:dyDescent="0.2">
      <c r="A23" s="107" t="s">
        <v>156</v>
      </c>
      <c r="B23" s="261">
        <v>266</v>
      </c>
      <c r="C23" s="261">
        <v>76</v>
      </c>
      <c r="D23" s="261">
        <v>190</v>
      </c>
      <c r="E23" s="261"/>
      <c r="F23" s="152" t="s">
        <v>61</v>
      </c>
      <c r="G23" s="152" t="s">
        <v>61</v>
      </c>
      <c r="H23" s="152" t="s">
        <v>61</v>
      </c>
      <c r="I23" s="152"/>
      <c r="J23" s="152" t="s">
        <v>61</v>
      </c>
      <c r="K23" s="152" t="s">
        <v>61</v>
      </c>
      <c r="L23" s="152" t="s">
        <v>61</v>
      </c>
      <c r="M23" s="152"/>
      <c r="N23" s="152" t="s">
        <v>61</v>
      </c>
      <c r="O23" s="152" t="s">
        <v>61</v>
      </c>
      <c r="P23" s="152" t="s">
        <v>61</v>
      </c>
      <c r="Q23" s="152"/>
      <c r="R23" s="261">
        <v>136</v>
      </c>
      <c r="S23" s="261">
        <v>33</v>
      </c>
      <c r="T23" s="261">
        <v>103</v>
      </c>
      <c r="U23" s="261"/>
      <c r="V23" s="261">
        <v>51</v>
      </c>
      <c r="W23" s="261">
        <v>17</v>
      </c>
      <c r="X23" s="261">
        <v>34</v>
      </c>
      <c r="Y23" s="261"/>
      <c r="Z23" s="261">
        <v>79</v>
      </c>
      <c r="AA23" s="261">
        <v>26</v>
      </c>
      <c r="AB23" s="261">
        <v>53</v>
      </c>
    </row>
    <row r="24" spans="1:28" ht="15" customHeight="1" x14ac:dyDescent="0.2">
      <c r="A24" s="153" t="s">
        <v>90</v>
      </c>
      <c r="B24" s="261">
        <v>1259</v>
      </c>
      <c r="C24" s="261">
        <v>528</v>
      </c>
      <c r="D24" s="261">
        <v>731</v>
      </c>
      <c r="E24" s="261"/>
      <c r="F24" s="152" t="s">
        <v>61</v>
      </c>
      <c r="G24" s="152" t="s">
        <v>61</v>
      </c>
      <c r="H24" s="152" t="s">
        <v>61</v>
      </c>
      <c r="I24" s="152"/>
      <c r="J24" s="152" t="s">
        <v>61</v>
      </c>
      <c r="K24" s="152" t="s">
        <v>61</v>
      </c>
      <c r="L24" s="152" t="s">
        <v>61</v>
      </c>
      <c r="M24" s="152"/>
      <c r="N24" s="152" t="s">
        <v>61</v>
      </c>
      <c r="O24" s="152" t="s">
        <v>61</v>
      </c>
      <c r="P24" s="152" t="s">
        <v>61</v>
      </c>
      <c r="Q24" s="152"/>
      <c r="R24" s="261">
        <v>521</v>
      </c>
      <c r="S24" s="261">
        <v>210</v>
      </c>
      <c r="T24" s="261">
        <v>311</v>
      </c>
      <c r="U24" s="261"/>
      <c r="V24" s="261">
        <v>434</v>
      </c>
      <c r="W24" s="261">
        <v>173</v>
      </c>
      <c r="X24" s="261">
        <v>261</v>
      </c>
      <c r="Y24" s="261"/>
      <c r="Z24" s="261">
        <v>304</v>
      </c>
      <c r="AA24" s="261">
        <v>145</v>
      </c>
      <c r="AB24" s="261">
        <v>159</v>
      </c>
    </row>
    <row r="25" spans="1:28" ht="15" customHeight="1" x14ac:dyDescent="0.2">
      <c r="A25" s="107" t="s">
        <v>91</v>
      </c>
      <c r="B25" s="261">
        <v>175</v>
      </c>
      <c r="C25" s="261">
        <v>54</v>
      </c>
      <c r="D25" s="261">
        <v>121</v>
      </c>
      <c r="E25" s="261"/>
      <c r="F25" s="152" t="s">
        <v>61</v>
      </c>
      <c r="G25" s="152" t="s">
        <v>61</v>
      </c>
      <c r="H25" s="152" t="s">
        <v>61</v>
      </c>
      <c r="I25" s="152"/>
      <c r="J25" s="152" t="s">
        <v>61</v>
      </c>
      <c r="K25" s="152" t="s">
        <v>61</v>
      </c>
      <c r="L25" s="152" t="s">
        <v>61</v>
      </c>
      <c r="M25" s="152"/>
      <c r="N25" s="152" t="s">
        <v>61</v>
      </c>
      <c r="O25" s="152" t="s">
        <v>61</v>
      </c>
      <c r="P25" s="152" t="s">
        <v>61</v>
      </c>
      <c r="Q25" s="152"/>
      <c r="R25" s="261">
        <v>94</v>
      </c>
      <c r="S25" s="261">
        <v>26</v>
      </c>
      <c r="T25" s="261">
        <v>68</v>
      </c>
      <c r="U25" s="261"/>
      <c r="V25" s="261">
        <v>44</v>
      </c>
      <c r="W25" s="261">
        <v>15</v>
      </c>
      <c r="X25" s="261">
        <v>29</v>
      </c>
      <c r="Y25" s="261"/>
      <c r="Z25" s="261">
        <v>37</v>
      </c>
      <c r="AA25" s="261">
        <v>13</v>
      </c>
      <c r="AB25" s="261">
        <v>24</v>
      </c>
    </row>
    <row r="26" spans="1:28" ht="15" customHeight="1" x14ac:dyDescent="0.2">
      <c r="A26" s="107" t="s">
        <v>92</v>
      </c>
      <c r="B26" s="261">
        <v>429</v>
      </c>
      <c r="C26" s="261">
        <v>166</v>
      </c>
      <c r="D26" s="261">
        <v>263</v>
      </c>
      <c r="E26" s="261"/>
      <c r="F26" s="152" t="s">
        <v>61</v>
      </c>
      <c r="G26" s="152" t="s">
        <v>61</v>
      </c>
      <c r="H26" s="152" t="s">
        <v>61</v>
      </c>
      <c r="I26" s="152"/>
      <c r="J26" s="152" t="s">
        <v>61</v>
      </c>
      <c r="K26" s="152" t="s">
        <v>61</v>
      </c>
      <c r="L26" s="152" t="s">
        <v>61</v>
      </c>
      <c r="M26" s="152"/>
      <c r="N26" s="152" t="s">
        <v>61</v>
      </c>
      <c r="O26" s="152" t="s">
        <v>61</v>
      </c>
      <c r="P26" s="152" t="s">
        <v>61</v>
      </c>
      <c r="Q26" s="152"/>
      <c r="R26" s="261">
        <v>173</v>
      </c>
      <c r="S26" s="261">
        <v>60</v>
      </c>
      <c r="T26" s="261">
        <v>113</v>
      </c>
      <c r="U26" s="261"/>
      <c r="V26" s="261">
        <v>145</v>
      </c>
      <c r="W26" s="261">
        <v>62</v>
      </c>
      <c r="X26" s="261">
        <v>83</v>
      </c>
      <c r="Y26" s="261"/>
      <c r="Z26" s="261">
        <v>111</v>
      </c>
      <c r="AA26" s="261">
        <v>44</v>
      </c>
      <c r="AB26" s="261">
        <v>67</v>
      </c>
    </row>
    <row r="27" spans="1:28" ht="15" customHeight="1" x14ac:dyDescent="0.2">
      <c r="A27" s="107" t="s">
        <v>149</v>
      </c>
      <c r="B27" s="261">
        <v>188</v>
      </c>
      <c r="C27" s="261">
        <v>61</v>
      </c>
      <c r="D27" s="261">
        <v>127</v>
      </c>
      <c r="E27" s="261"/>
      <c r="F27" s="152" t="s">
        <v>61</v>
      </c>
      <c r="G27" s="152" t="s">
        <v>61</v>
      </c>
      <c r="H27" s="152" t="s">
        <v>61</v>
      </c>
      <c r="I27" s="152"/>
      <c r="J27" s="152" t="s">
        <v>61</v>
      </c>
      <c r="K27" s="152" t="s">
        <v>61</v>
      </c>
      <c r="L27" s="152" t="s">
        <v>61</v>
      </c>
      <c r="M27" s="152"/>
      <c r="N27" s="152" t="s">
        <v>61</v>
      </c>
      <c r="O27" s="152" t="s">
        <v>61</v>
      </c>
      <c r="P27" s="152" t="s">
        <v>61</v>
      </c>
      <c r="Q27" s="152"/>
      <c r="R27" s="261">
        <v>83</v>
      </c>
      <c r="S27" s="261">
        <v>29</v>
      </c>
      <c r="T27" s="261">
        <v>54</v>
      </c>
      <c r="U27" s="261"/>
      <c r="V27" s="261">
        <v>53</v>
      </c>
      <c r="W27" s="261">
        <v>15</v>
      </c>
      <c r="X27" s="261">
        <v>38</v>
      </c>
      <c r="Y27" s="261"/>
      <c r="Z27" s="261">
        <v>52</v>
      </c>
      <c r="AA27" s="261">
        <v>17</v>
      </c>
      <c r="AB27" s="261">
        <v>35</v>
      </c>
    </row>
    <row r="28" spans="1:28" ht="15" customHeight="1" x14ac:dyDescent="0.2">
      <c r="A28" s="107" t="s">
        <v>94</v>
      </c>
      <c r="B28" s="261">
        <v>371</v>
      </c>
      <c r="C28" s="261">
        <v>148</v>
      </c>
      <c r="D28" s="261">
        <v>223</v>
      </c>
      <c r="E28" s="261"/>
      <c r="F28" s="152" t="s">
        <v>61</v>
      </c>
      <c r="G28" s="152" t="s">
        <v>61</v>
      </c>
      <c r="H28" s="152" t="s">
        <v>61</v>
      </c>
      <c r="I28" s="152"/>
      <c r="J28" s="152" t="s">
        <v>61</v>
      </c>
      <c r="K28" s="152" t="s">
        <v>61</v>
      </c>
      <c r="L28" s="152" t="s">
        <v>61</v>
      </c>
      <c r="M28" s="152"/>
      <c r="N28" s="152" t="s">
        <v>61</v>
      </c>
      <c r="O28" s="152" t="s">
        <v>61</v>
      </c>
      <c r="P28" s="152" t="s">
        <v>61</v>
      </c>
      <c r="Q28" s="152"/>
      <c r="R28" s="261">
        <v>214</v>
      </c>
      <c r="S28" s="261">
        <v>93</v>
      </c>
      <c r="T28" s="261">
        <v>121</v>
      </c>
      <c r="U28" s="261"/>
      <c r="V28" s="261">
        <v>103</v>
      </c>
      <c r="W28" s="261">
        <v>29</v>
      </c>
      <c r="X28" s="261">
        <v>74</v>
      </c>
      <c r="Y28" s="261"/>
      <c r="Z28" s="261">
        <v>54</v>
      </c>
      <c r="AA28" s="261">
        <v>26</v>
      </c>
      <c r="AB28" s="261">
        <v>28</v>
      </c>
    </row>
    <row r="29" spans="1:28" ht="15" customHeight="1" x14ac:dyDescent="0.2">
      <c r="A29" s="107" t="s">
        <v>95</v>
      </c>
      <c r="B29" s="261">
        <v>860</v>
      </c>
      <c r="C29" s="261">
        <v>327</v>
      </c>
      <c r="D29" s="261">
        <v>533</v>
      </c>
      <c r="E29" s="261"/>
      <c r="F29" s="152" t="s">
        <v>61</v>
      </c>
      <c r="G29" s="152" t="s">
        <v>61</v>
      </c>
      <c r="H29" s="152" t="s">
        <v>61</v>
      </c>
      <c r="I29" s="152"/>
      <c r="J29" s="152" t="s">
        <v>61</v>
      </c>
      <c r="K29" s="152" t="s">
        <v>61</v>
      </c>
      <c r="L29" s="152" t="s">
        <v>61</v>
      </c>
      <c r="M29" s="152"/>
      <c r="N29" s="152" t="s">
        <v>61</v>
      </c>
      <c r="O29" s="152" t="s">
        <v>61</v>
      </c>
      <c r="P29" s="152" t="s">
        <v>61</v>
      </c>
      <c r="Q29" s="152"/>
      <c r="R29" s="261">
        <v>402</v>
      </c>
      <c r="S29" s="261">
        <v>157</v>
      </c>
      <c r="T29" s="261">
        <v>245</v>
      </c>
      <c r="U29" s="261"/>
      <c r="V29" s="261">
        <v>249</v>
      </c>
      <c r="W29" s="261">
        <v>93</v>
      </c>
      <c r="X29" s="261">
        <v>156</v>
      </c>
      <c r="Y29" s="261"/>
      <c r="Z29" s="261">
        <v>209</v>
      </c>
      <c r="AA29" s="261">
        <v>77</v>
      </c>
      <c r="AB29" s="261">
        <v>132</v>
      </c>
    </row>
    <row r="30" spans="1:28" ht="15" customHeight="1" x14ac:dyDescent="0.2">
      <c r="A30" s="107" t="s">
        <v>96</v>
      </c>
      <c r="B30" s="261">
        <v>1078</v>
      </c>
      <c r="C30" s="261">
        <v>389</v>
      </c>
      <c r="D30" s="261">
        <v>689</v>
      </c>
      <c r="E30" s="261"/>
      <c r="F30" s="152" t="s">
        <v>61</v>
      </c>
      <c r="G30" s="152" t="s">
        <v>61</v>
      </c>
      <c r="H30" s="152" t="s">
        <v>61</v>
      </c>
      <c r="I30" s="152"/>
      <c r="J30" s="152" t="s">
        <v>61</v>
      </c>
      <c r="K30" s="152" t="s">
        <v>61</v>
      </c>
      <c r="L30" s="152" t="s">
        <v>61</v>
      </c>
      <c r="M30" s="152"/>
      <c r="N30" s="152" t="s">
        <v>61</v>
      </c>
      <c r="O30" s="152" t="s">
        <v>61</v>
      </c>
      <c r="P30" s="152" t="s">
        <v>61</v>
      </c>
      <c r="Q30" s="152"/>
      <c r="R30" s="261">
        <v>582</v>
      </c>
      <c r="S30" s="261">
        <v>235</v>
      </c>
      <c r="T30" s="261">
        <v>347</v>
      </c>
      <c r="U30" s="261"/>
      <c r="V30" s="261">
        <v>289</v>
      </c>
      <c r="W30" s="261">
        <v>94</v>
      </c>
      <c r="X30" s="261">
        <v>195</v>
      </c>
      <c r="Y30" s="261"/>
      <c r="Z30" s="261">
        <v>207</v>
      </c>
      <c r="AA30" s="261">
        <v>60</v>
      </c>
      <c r="AB30" s="261">
        <v>147</v>
      </c>
    </row>
    <row r="31" spans="1:28" ht="15" customHeight="1" x14ac:dyDescent="0.2">
      <c r="A31" s="107" t="s">
        <v>97</v>
      </c>
      <c r="B31" s="261">
        <v>363</v>
      </c>
      <c r="C31" s="261">
        <v>145</v>
      </c>
      <c r="D31" s="261">
        <v>218</v>
      </c>
      <c r="E31" s="261"/>
      <c r="F31" s="152" t="s">
        <v>61</v>
      </c>
      <c r="G31" s="152" t="s">
        <v>61</v>
      </c>
      <c r="H31" s="152" t="s">
        <v>61</v>
      </c>
      <c r="I31" s="152"/>
      <c r="J31" s="152" t="s">
        <v>61</v>
      </c>
      <c r="K31" s="152" t="s">
        <v>61</v>
      </c>
      <c r="L31" s="152" t="s">
        <v>61</v>
      </c>
      <c r="M31" s="152"/>
      <c r="N31" s="152" t="s">
        <v>61</v>
      </c>
      <c r="O31" s="152" t="s">
        <v>61</v>
      </c>
      <c r="P31" s="152" t="s">
        <v>61</v>
      </c>
      <c r="Q31" s="152"/>
      <c r="R31" s="261">
        <v>209</v>
      </c>
      <c r="S31" s="261">
        <v>94</v>
      </c>
      <c r="T31" s="261">
        <v>115</v>
      </c>
      <c r="U31" s="261"/>
      <c r="V31" s="261">
        <v>88</v>
      </c>
      <c r="W31" s="261">
        <v>28</v>
      </c>
      <c r="X31" s="261">
        <v>60</v>
      </c>
      <c r="Y31" s="261"/>
      <c r="Z31" s="261">
        <v>66</v>
      </c>
      <c r="AA31" s="261">
        <v>23</v>
      </c>
      <c r="AB31" s="261">
        <v>43</v>
      </c>
    </row>
    <row r="32" spans="1:28" ht="15" customHeight="1" x14ac:dyDescent="0.2">
      <c r="A32" s="107" t="s">
        <v>98</v>
      </c>
      <c r="B32" s="261">
        <v>368</v>
      </c>
      <c r="C32" s="261">
        <v>127</v>
      </c>
      <c r="D32" s="261">
        <v>241</v>
      </c>
      <c r="E32" s="261"/>
      <c r="F32" s="152" t="s">
        <v>61</v>
      </c>
      <c r="G32" s="152" t="s">
        <v>61</v>
      </c>
      <c r="H32" s="152" t="s">
        <v>61</v>
      </c>
      <c r="I32" s="152"/>
      <c r="J32" s="152" t="s">
        <v>61</v>
      </c>
      <c r="K32" s="152" t="s">
        <v>61</v>
      </c>
      <c r="L32" s="152" t="s">
        <v>61</v>
      </c>
      <c r="M32" s="152"/>
      <c r="N32" s="152" t="s">
        <v>61</v>
      </c>
      <c r="O32" s="152" t="s">
        <v>61</v>
      </c>
      <c r="P32" s="152" t="s">
        <v>61</v>
      </c>
      <c r="Q32" s="152"/>
      <c r="R32" s="261">
        <v>158</v>
      </c>
      <c r="S32" s="261">
        <v>51</v>
      </c>
      <c r="T32" s="261">
        <v>107</v>
      </c>
      <c r="U32" s="261"/>
      <c r="V32" s="261">
        <v>127</v>
      </c>
      <c r="W32" s="261">
        <v>53</v>
      </c>
      <c r="X32" s="261">
        <v>74</v>
      </c>
      <c r="Y32" s="261"/>
      <c r="Z32" s="261">
        <v>83</v>
      </c>
      <c r="AA32" s="261">
        <v>23</v>
      </c>
      <c r="AB32" s="261">
        <v>60</v>
      </c>
    </row>
    <row r="33" spans="1:28" ht="15" customHeight="1" x14ac:dyDescent="0.2">
      <c r="A33" s="107" t="s">
        <v>99</v>
      </c>
      <c r="B33" s="261">
        <v>768</v>
      </c>
      <c r="C33" s="261">
        <v>267</v>
      </c>
      <c r="D33" s="261">
        <v>501</v>
      </c>
      <c r="E33" s="261"/>
      <c r="F33" s="152" t="s">
        <v>61</v>
      </c>
      <c r="G33" s="152" t="s">
        <v>61</v>
      </c>
      <c r="H33" s="152" t="s">
        <v>61</v>
      </c>
      <c r="I33" s="152"/>
      <c r="J33" s="152" t="s">
        <v>61</v>
      </c>
      <c r="K33" s="152" t="s">
        <v>61</v>
      </c>
      <c r="L33" s="152" t="s">
        <v>61</v>
      </c>
      <c r="M33" s="152"/>
      <c r="N33" s="152" t="s">
        <v>61</v>
      </c>
      <c r="O33" s="152" t="s">
        <v>61</v>
      </c>
      <c r="P33" s="152" t="s">
        <v>61</v>
      </c>
      <c r="Q33" s="152"/>
      <c r="R33" s="261">
        <v>409</v>
      </c>
      <c r="S33" s="261">
        <v>157</v>
      </c>
      <c r="T33" s="261">
        <v>252</v>
      </c>
      <c r="U33" s="261"/>
      <c r="V33" s="261">
        <v>257</v>
      </c>
      <c r="W33" s="261">
        <v>76</v>
      </c>
      <c r="X33" s="261">
        <v>181</v>
      </c>
      <c r="Y33" s="261"/>
      <c r="Z33" s="261">
        <v>102</v>
      </c>
      <c r="AA33" s="261">
        <v>34</v>
      </c>
      <c r="AB33" s="261">
        <v>68</v>
      </c>
    </row>
    <row r="34" spans="1:28" ht="15" customHeight="1" x14ac:dyDescent="0.2">
      <c r="A34" s="107" t="s">
        <v>100</v>
      </c>
      <c r="B34" s="261">
        <v>558</v>
      </c>
      <c r="C34" s="261">
        <v>213</v>
      </c>
      <c r="D34" s="261">
        <v>345</v>
      </c>
      <c r="E34" s="261"/>
      <c r="F34" s="152" t="s">
        <v>61</v>
      </c>
      <c r="G34" s="152" t="s">
        <v>61</v>
      </c>
      <c r="H34" s="152" t="s">
        <v>61</v>
      </c>
      <c r="I34" s="152"/>
      <c r="J34" s="152" t="s">
        <v>61</v>
      </c>
      <c r="K34" s="152" t="s">
        <v>61</v>
      </c>
      <c r="L34" s="152" t="s">
        <v>61</v>
      </c>
      <c r="M34" s="152"/>
      <c r="N34" s="152" t="s">
        <v>61</v>
      </c>
      <c r="O34" s="152" t="s">
        <v>61</v>
      </c>
      <c r="P34" s="152" t="s">
        <v>61</v>
      </c>
      <c r="Q34" s="152"/>
      <c r="R34" s="261">
        <v>285</v>
      </c>
      <c r="S34" s="261">
        <v>111</v>
      </c>
      <c r="T34" s="261">
        <v>174</v>
      </c>
      <c r="U34" s="261"/>
      <c r="V34" s="261">
        <v>152</v>
      </c>
      <c r="W34" s="261">
        <v>58</v>
      </c>
      <c r="X34" s="261">
        <v>94</v>
      </c>
      <c r="Y34" s="261"/>
      <c r="Z34" s="261">
        <v>121</v>
      </c>
      <c r="AA34" s="261">
        <v>44</v>
      </c>
      <c r="AB34" s="261">
        <v>77</v>
      </c>
    </row>
    <row r="35" spans="1:28" ht="15" customHeight="1" x14ac:dyDescent="0.2">
      <c r="A35" s="107" t="s">
        <v>101</v>
      </c>
      <c r="B35" s="261">
        <v>571</v>
      </c>
      <c r="C35" s="261">
        <v>200</v>
      </c>
      <c r="D35" s="261">
        <v>371</v>
      </c>
      <c r="E35" s="261"/>
      <c r="F35" s="152" t="s">
        <v>61</v>
      </c>
      <c r="G35" s="152" t="s">
        <v>61</v>
      </c>
      <c r="H35" s="152" t="s">
        <v>61</v>
      </c>
      <c r="I35" s="152"/>
      <c r="J35" s="152" t="s">
        <v>61</v>
      </c>
      <c r="K35" s="152" t="s">
        <v>61</v>
      </c>
      <c r="L35" s="152" t="s">
        <v>61</v>
      </c>
      <c r="M35" s="152"/>
      <c r="N35" s="152" t="s">
        <v>61</v>
      </c>
      <c r="O35" s="152" t="s">
        <v>61</v>
      </c>
      <c r="P35" s="152" t="s">
        <v>61</v>
      </c>
      <c r="Q35" s="152"/>
      <c r="R35" s="261">
        <v>280</v>
      </c>
      <c r="S35" s="261">
        <v>99</v>
      </c>
      <c r="T35" s="261">
        <v>181</v>
      </c>
      <c r="U35" s="261"/>
      <c r="V35" s="261">
        <v>160</v>
      </c>
      <c r="W35" s="261">
        <v>56</v>
      </c>
      <c r="X35" s="261">
        <v>104</v>
      </c>
      <c r="Y35" s="261"/>
      <c r="Z35" s="261">
        <v>131</v>
      </c>
      <c r="AA35" s="261">
        <v>45</v>
      </c>
      <c r="AB35" s="261">
        <v>86</v>
      </c>
    </row>
    <row r="36" spans="1:28" ht="15" customHeight="1" x14ac:dyDescent="0.2">
      <c r="A36" s="107" t="s">
        <v>102</v>
      </c>
      <c r="B36" s="261">
        <v>376</v>
      </c>
      <c r="C36" s="261">
        <v>121</v>
      </c>
      <c r="D36" s="261">
        <v>255</v>
      </c>
      <c r="E36" s="261"/>
      <c r="F36" s="152" t="s">
        <v>61</v>
      </c>
      <c r="G36" s="152" t="s">
        <v>61</v>
      </c>
      <c r="H36" s="152" t="s">
        <v>61</v>
      </c>
      <c r="I36" s="152"/>
      <c r="J36" s="152" t="s">
        <v>61</v>
      </c>
      <c r="K36" s="152" t="s">
        <v>61</v>
      </c>
      <c r="L36" s="152" t="s">
        <v>61</v>
      </c>
      <c r="M36" s="152"/>
      <c r="N36" s="152" t="s">
        <v>61</v>
      </c>
      <c r="O36" s="152" t="s">
        <v>61</v>
      </c>
      <c r="P36" s="152" t="s">
        <v>61</v>
      </c>
      <c r="Q36" s="152"/>
      <c r="R36" s="261">
        <v>192</v>
      </c>
      <c r="S36" s="261">
        <v>67</v>
      </c>
      <c r="T36" s="261">
        <v>125</v>
      </c>
      <c r="U36" s="261"/>
      <c r="V36" s="261">
        <v>91</v>
      </c>
      <c r="W36" s="261">
        <v>29</v>
      </c>
      <c r="X36" s="261">
        <v>62</v>
      </c>
      <c r="Y36" s="261"/>
      <c r="Z36" s="261">
        <v>93</v>
      </c>
      <c r="AA36" s="261">
        <v>25</v>
      </c>
      <c r="AB36" s="261">
        <v>68</v>
      </c>
    </row>
    <row r="37" spans="1:28" ht="15" customHeight="1" x14ac:dyDescent="0.2">
      <c r="A37" s="107" t="s">
        <v>103</v>
      </c>
      <c r="B37" s="261">
        <v>958</v>
      </c>
      <c r="C37" s="261">
        <v>266</v>
      </c>
      <c r="D37" s="261">
        <v>692</v>
      </c>
      <c r="E37" s="261"/>
      <c r="F37" s="152" t="s">
        <v>61</v>
      </c>
      <c r="G37" s="152" t="s">
        <v>61</v>
      </c>
      <c r="H37" s="152" t="s">
        <v>61</v>
      </c>
      <c r="I37" s="152"/>
      <c r="J37" s="152" t="s">
        <v>61</v>
      </c>
      <c r="K37" s="152" t="s">
        <v>61</v>
      </c>
      <c r="L37" s="152" t="s">
        <v>61</v>
      </c>
      <c r="M37" s="152"/>
      <c r="N37" s="152" t="s">
        <v>61</v>
      </c>
      <c r="O37" s="152" t="s">
        <v>61</v>
      </c>
      <c r="P37" s="152" t="s">
        <v>61</v>
      </c>
      <c r="Q37" s="152"/>
      <c r="R37" s="261">
        <v>462</v>
      </c>
      <c r="S37" s="261">
        <v>121</v>
      </c>
      <c r="T37" s="261">
        <v>341</v>
      </c>
      <c r="U37" s="261"/>
      <c r="V37" s="261">
        <v>277</v>
      </c>
      <c r="W37" s="261">
        <v>90</v>
      </c>
      <c r="X37" s="261">
        <v>187</v>
      </c>
      <c r="Y37" s="261"/>
      <c r="Z37" s="261">
        <v>219</v>
      </c>
      <c r="AA37" s="261">
        <v>55</v>
      </c>
      <c r="AB37" s="261">
        <v>164</v>
      </c>
    </row>
    <row r="38" spans="1:28" ht="15" customHeight="1" thickBot="1" x14ac:dyDescent="0.25">
      <c r="A38" s="107" t="s">
        <v>104</v>
      </c>
      <c r="B38" s="261">
        <v>248</v>
      </c>
      <c r="C38" s="261">
        <v>67</v>
      </c>
      <c r="D38" s="261">
        <v>181</v>
      </c>
      <c r="E38" s="261"/>
      <c r="F38" s="152" t="s">
        <v>61</v>
      </c>
      <c r="G38" s="152" t="s">
        <v>61</v>
      </c>
      <c r="H38" s="152" t="s">
        <v>61</v>
      </c>
      <c r="I38" s="152"/>
      <c r="J38" s="152" t="s">
        <v>61</v>
      </c>
      <c r="K38" s="152" t="s">
        <v>61</v>
      </c>
      <c r="L38" s="152" t="s">
        <v>61</v>
      </c>
      <c r="M38" s="152"/>
      <c r="N38" s="152" t="s">
        <v>61</v>
      </c>
      <c r="O38" s="152" t="s">
        <v>61</v>
      </c>
      <c r="P38" s="152" t="s">
        <v>61</v>
      </c>
      <c r="Q38" s="152"/>
      <c r="R38" s="261">
        <v>136</v>
      </c>
      <c r="S38" s="261">
        <v>40</v>
      </c>
      <c r="T38" s="261">
        <v>96</v>
      </c>
      <c r="U38" s="261"/>
      <c r="V38" s="261">
        <v>72</v>
      </c>
      <c r="W38" s="261">
        <v>15</v>
      </c>
      <c r="X38" s="261">
        <v>57</v>
      </c>
      <c r="Y38" s="261"/>
      <c r="Z38" s="261">
        <v>40</v>
      </c>
      <c r="AA38" s="261">
        <v>12</v>
      </c>
      <c r="AB38" s="261">
        <v>28</v>
      </c>
    </row>
    <row r="39" spans="1:28" ht="15" customHeight="1" x14ac:dyDescent="0.25">
      <c r="A39" s="388" t="s">
        <v>238</v>
      </c>
      <c r="B39" s="388"/>
      <c r="C39" s="388"/>
      <c r="D39" s="388"/>
      <c r="E39" s="388"/>
      <c r="F39" s="388"/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</row>
    <row r="40" spans="1:28" ht="15" customHeight="1" x14ac:dyDescent="0.25">
      <c r="A40" s="389" t="s">
        <v>224</v>
      </c>
      <c r="B40" s="389"/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</row>
    <row r="41" spans="1:28" ht="15" customHeight="1" x14ac:dyDescent="0.25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</row>
    <row r="42" spans="1:28" ht="15" customHeight="1" x14ac:dyDescent="0.25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</row>
    <row r="84" spans="4:4" ht="15" customHeight="1" thickBot="1" x14ac:dyDescent="0.3">
      <c r="D84" s="121"/>
    </row>
  </sheetData>
  <sortState ref="B13:AC38">
    <sortCondition ref="AC13:AC38"/>
  </sortState>
  <mergeCells count="17">
    <mergeCell ref="A40:AB40"/>
    <mergeCell ref="A8:A9"/>
    <mergeCell ref="B8:D8"/>
    <mergeCell ref="F8:H8"/>
    <mergeCell ref="J8:L8"/>
    <mergeCell ref="N8:P8"/>
    <mergeCell ref="AE1:AF2"/>
    <mergeCell ref="R8:T8"/>
    <mergeCell ref="V8:X8"/>
    <mergeCell ref="Z8:AB8"/>
    <mergeCell ref="A39:AB39"/>
    <mergeCell ref="A6:AB6"/>
    <mergeCell ref="A1:AB1"/>
    <mergeCell ref="A2:AB2"/>
    <mergeCell ref="A3:AB3"/>
    <mergeCell ref="A4:AB4"/>
    <mergeCell ref="A5:AB5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85"/>
  <sheetViews>
    <sheetView zoomScaleNormal="100" zoomScaleSheetLayoutView="100" workbookViewId="0">
      <selection activeCell="O21" sqref="O21"/>
    </sheetView>
  </sheetViews>
  <sheetFormatPr baseColWidth="10" defaultRowHeight="15" customHeight="1" x14ac:dyDescent="0.25"/>
  <cols>
    <col min="1" max="1" width="16.28515625" style="123" customWidth="1"/>
    <col min="2" max="4" width="8.7109375" style="123" bestFit="1" customWidth="1"/>
    <col min="5" max="5" width="1.42578125" style="123" customWidth="1"/>
    <col min="6" max="8" width="7.5703125" style="123" bestFit="1" customWidth="1"/>
    <col min="9" max="9" width="1.42578125" style="123" customWidth="1"/>
    <col min="10" max="12" width="7.5703125" style="123" bestFit="1" customWidth="1"/>
    <col min="13" max="13" width="1.42578125" style="123" customWidth="1"/>
    <col min="14" max="16" width="7.5703125" style="123" bestFit="1" customWidth="1"/>
    <col min="17" max="17" width="1.42578125" style="123" customWidth="1"/>
    <col min="18" max="20" width="7.5703125" style="123" bestFit="1" customWidth="1"/>
    <col min="21" max="21" width="1.42578125" style="123" customWidth="1"/>
    <col min="22" max="24" width="7.5703125" style="123" bestFit="1" customWidth="1"/>
    <col min="25" max="25" width="1.42578125" style="123" customWidth="1"/>
    <col min="26" max="28" width="6.28515625" style="123" bestFit="1" customWidth="1"/>
    <col min="29" max="29" width="4.7109375" style="123" customWidth="1"/>
    <col min="30" max="30" width="16.28515625" style="123" customWidth="1"/>
    <col min="31" max="31" width="9.85546875" style="123" bestFit="1" customWidth="1"/>
    <col min="32" max="33" width="8.7109375" style="123" bestFit="1" customWidth="1"/>
    <col min="34" max="34" width="1.42578125" style="123" customWidth="1"/>
    <col min="35" max="37" width="6.7109375" style="123" customWidth="1"/>
    <col min="38" max="38" width="1.42578125" style="123" customWidth="1"/>
    <col min="39" max="41" width="6.7109375" style="123" customWidth="1"/>
    <col min="42" max="42" width="1.42578125" style="123" customWidth="1"/>
    <col min="43" max="45" width="6.7109375" style="123" customWidth="1"/>
    <col min="46" max="46" width="1.42578125" style="123" customWidth="1"/>
    <col min="47" max="49" width="7.5703125" style="123" bestFit="1" customWidth="1"/>
    <col min="50" max="50" width="1.42578125" style="123" customWidth="1"/>
    <col min="51" max="53" width="7.5703125" style="123" bestFit="1" customWidth="1"/>
    <col min="54" max="54" width="1.42578125" style="123" customWidth="1"/>
    <col min="55" max="57" width="6.28515625" style="123" bestFit="1" customWidth="1"/>
    <col min="58" max="58" width="3.140625" style="123" customWidth="1"/>
    <col min="59" max="256" width="11.42578125" style="123"/>
    <col min="257" max="257" width="16.28515625" style="123" customWidth="1"/>
    <col min="258" max="260" width="8.7109375" style="123" bestFit="1" customWidth="1"/>
    <col min="261" max="261" width="1.42578125" style="123" customWidth="1"/>
    <col min="262" max="264" width="7.5703125" style="123" bestFit="1" customWidth="1"/>
    <col min="265" max="265" width="1.42578125" style="123" customWidth="1"/>
    <col min="266" max="268" width="7.5703125" style="123" bestFit="1" customWidth="1"/>
    <col min="269" max="269" width="1.42578125" style="123" customWidth="1"/>
    <col min="270" max="272" width="7.5703125" style="123" bestFit="1" customWidth="1"/>
    <col min="273" max="273" width="1.42578125" style="123" customWidth="1"/>
    <col min="274" max="276" width="7.5703125" style="123" bestFit="1" customWidth="1"/>
    <col min="277" max="277" width="1.42578125" style="123" customWidth="1"/>
    <col min="278" max="280" width="7.5703125" style="123" bestFit="1" customWidth="1"/>
    <col min="281" max="281" width="1.42578125" style="123" customWidth="1"/>
    <col min="282" max="284" width="6.28515625" style="123" bestFit="1" customWidth="1"/>
    <col min="285" max="285" width="4.7109375" style="123" customWidth="1"/>
    <col min="286" max="286" width="16.28515625" style="123" customWidth="1"/>
    <col min="287" max="287" width="9.85546875" style="123" bestFit="1" customWidth="1"/>
    <col min="288" max="289" width="8.7109375" style="123" bestFit="1" customWidth="1"/>
    <col min="290" max="290" width="1.42578125" style="123" customWidth="1"/>
    <col min="291" max="293" width="7.5703125" style="123" bestFit="1" customWidth="1"/>
    <col min="294" max="294" width="1.42578125" style="123" customWidth="1"/>
    <col min="295" max="297" width="7.5703125" style="123" bestFit="1" customWidth="1"/>
    <col min="298" max="298" width="1.42578125" style="123" customWidth="1"/>
    <col min="299" max="301" width="7.5703125" style="123" bestFit="1" customWidth="1"/>
    <col min="302" max="302" width="1.42578125" style="123" customWidth="1"/>
    <col min="303" max="305" width="7.5703125" style="123" bestFit="1" customWidth="1"/>
    <col min="306" max="306" width="1.42578125" style="123" customWidth="1"/>
    <col min="307" max="309" width="7.5703125" style="123" bestFit="1" customWidth="1"/>
    <col min="310" max="310" width="1.42578125" style="123" customWidth="1"/>
    <col min="311" max="313" width="6.28515625" style="123" bestFit="1" customWidth="1"/>
    <col min="314" max="512" width="11.42578125" style="123"/>
    <col min="513" max="513" width="16.28515625" style="123" customWidth="1"/>
    <col min="514" max="516" width="8.7109375" style="123" bestFit="1" customWidth="1"/>
    <col min="517" max="517" width="1.42578125" style="123" customWidth="1"/>
    <col min="518" max="520" width="7.5703125" style="123" bestFit="1" customWidth="1"/>
    <col min="521" max="521" width="1.42578125" style="123" customWidth="1"/>
    <col min="522" max="524" width="7.5703125" style="123" bestFit="1" customWidth="1"/>
    <col min="525" max="525" width="1.42578125" style="123" customWidth="1"/>
    <col min="526" max="528" width="7.5703125" style="123" bestFit="1" customWidth="1"/>
    <col min="529" max="529" width="1.42578125" style="123" customWidth="1"/>
    <col min="530" max="532" width="7.5703125" style="123" bestFit="1" customWidth="1"/>
    <col min="533" max="533" width="1.42578125" style="123" customWidth="1"/>
    <col min="534" max="536" width="7.5703125" style="123" bestFit="1" customWidth="1"/>
    <col min="537" max="537" width="1.42578125" style="123" customWidth="1"/>
    <col min="538" max="540" width="6.28515625" style="123" bestFit="1" customWidth="1"/>
    <col min="541" max="541" width="4.7109375" style="123" customWidth="1"/>
    <col min="542" max="542" width="16.28515625" style="123" customWidth="1"/>
    <col min="543" max="543" width="9.85546875" style="123" bestFit="1" customWidth="1"/>
    <col min="544" max="545" width="8.7109375" style="123" bestFit="1" customWidth="1"/>
    <col min="546" max="546" width="1.42578125" style="123" customWidth="1"/>
    <col min="547" max="549" width="7.5703125" style="123" bestFit="1" customWidth="1"/>
    <col min="550" max="550" width="1.42578125" style="123" customWidth="1"/>
    <col min="551" max="553" width="7.5703125" style="123" bestFit="1" customWidth="1"/>
    <col min="554" max="554" width="1.42578125" style="123" customWidth="1"/>
    <col min="555" max="557" width="7.5703125" style="123" bestFit="1" customWidth="1"/>
    <col min="558" max="558" width="1.42578125" style="123" customWidth="1"/>
    <col min="559" max="561" width="7.5703125" style="123" bestFit="1" customWidth="1"/>
    <col min="562" max="562" width="1.42578125" style="123" customWidth="1"/>
    <col min="563" max="565" width="7.5703125" style="123" bestFit="1" customWidth="1"/>
    <col min="566" max="566" width="1.42578125" style="123" customWidth="1"/>
    <col min="567" max="569" width="6.28515625" style="123" bestFit="1" customWidth="1"/>
    <col min="570" max="768" width="11.42578125" style="123"/>
    <col min="769" max="769" width="16.28515625" style="123" customWidth="1"/>
    <col min="770" max="772" width="8.7109375" style="123" bestFit="1" customWidth="1"/>
    <col min="773" max="773" width="1.42578125" style="123" customWidth="1"/>
    <col min="774" max="776" width="7.5703125" style="123" bestFit="1" customWidth="1"/>
    <col min="777" max="777" width="1.42578125" style="123" customWidth="1"/>
    <col min="778" max="780" width="7.5703125" style="123" bestFit="1" customWidth="1"/>
    <col min="781" max="781" width="1.42578125" style="123" customWidth="1"/>
    <col min="782" max="784" width="7.5703125" style="123" bestFit="1" customWidth="1"/>
    <col min="785" max="785" width="1.42578125" style="123" customWidth="1"/>
    <col min="786" max="788" width="7.5703125" style="123" bestFit="1" customWidth="1"/>
    <col min="789" max="789" width="1.42578125" style="123" customWidth="1"/>
    <col min="790" max="792" width="7.5703125" style="123" bestFit="1" customWidth="1"/>
    <col min="793" max="793" width="1.42578125" style="123" customWidth="1"/>
    <col min="794" max="796" width="6.28515625" style="123" bestFit="1" customWidth="1"/>
    <col min="797" max="797" width="4.7109375" style="123" customWidth="1"/>
    <col min="798" max="798" width="16.28515625" style="123" customWidth="1"/>
    <col min="799" max="799" width="9.85546875" style="123" bestFit="1" customWidth="1"/>
    <col min="800" max="801" width="8.7109375" style="123" bestFit="1" customWidth="1"/>
    <col min="802" max="802" width="1.42578125" style="123" customWidth="1"/>
    <col min="803" max="805" width="7.5703125" style="123" bestFit="1" customWidth="1"/>
    <col min="806" max="806" width="1.42578125" style="123" customWidth="1"/>
    <col min="807" max="809" width="7.5703125" style="123" bestFit="1" customWidth="1"/>
    <col min="810" max="810" width="1.42578125" style="123" customWidth="1"/>
    <col min="811" max="813" width="7.5703125" style="123" bestFit="1" customWidth="1"/>
    <col min="814" max="814" width="1.42578125" style="123" customWidth="1"/>
    <col min="815" max="817" width="7.5703125" style="123" bestFit="1" customWidth="1"/>
    <col min="818" max="818" width="1.42578125" style="123" customWidth="1"/>
    <col min="819" max="821" width="7.5703125" style="123" bestFit="1" customWidth="1"/>
    <col min="822" max="822" width="1.42578125" style="123" customWidth="1"/>
    <col min="823" max="825" width="6.28515625" style="123" bestFit="1" customWidth="1"/>
    <col min="826" max="1024" width="11.42578125" style="123"/>
    <col min="1025" max="1025" width="16.28515625" style="123" customWidth="1"/>
    <col min="1026" max="1028" width="8.7109375" style="123" bestFit="1" customWidth="1"/>
    <col min="1029" max="1029" width="1.42578125" style="123" customWidth="1"/>
    <col min="1030" max="1032" width="7.5703125" style="123" bestFit="1" customWidth="1"/>
    <col min="1033" max="1033" width="1.42578125" style="123" customWidth="1"/>
    <col min="1034" max="1036" width="7.5703125" style="123" bestFit="1" customWidth="1"/>
    <col min="1037" max="1037" width="1.42578125" style="123" customWidth="1"/>
    <col min="1038" max="1040" width="7.5703125" style="123" bestFit="1" customWidth="1"/>
    <col min="1041" max="1041" width="1.42578125" style="123" customWidth="1"/>
    <col min="1042" max="1044" width="7.5703125" style="123" bestFit="1" customWidth="1"/>
    <col min="1045" max="1045" width="1.42578125" style="123" customWidth="1"/>
    <col min="1046" max="1048" width="7.5703125" style="123" bestFit="1" customWidth="1"/>
    <col min="1049" max="1049" width="1.42578125" style="123" customWidth="1"/>
    <col min="1050" max="1052" width="6.28515625" style="123" bestFit="1" customWidth="1"/>
    <col min="1053" max="1053" width="4.7109375" style="123" customWidth="1"/>
    <col min="1054" max="1054" width="16.28515625" style="123" customWidth="1"/>
    <col min="1055" max="1055" width="9.85546875" style="123" bestFit="1" customWidth="1"/>
    <col min="1056" max="1057" width="8.7109375" style="123" bestFit="1" customWidth="1"/>
    <col min="1058" max="1058" width="1.42578125" style="123" customWidth="1"/>
    <col min="1059" max="1061" width="7.5703125" style="123" bestFit="1" customWidth="1"/>
    <col min="1062" max="1062" width="1.42578125" style="123" customWidth="1"/>
    <col min="1063" max="1065" width="7.5703125" style="123" bestFit="1" customWidth="1"/>
    <col min="1066" max="1066" width="1.42578125" style="123" customWidth="1"/>
    <col min="1067" max="1069" width="7.5703125" style="123" bestFit="1" customWidth="1"/>
    <col min="1070" max="1070" width="1.42578125" style="123" customWidth="1"/>
    <col min="1071" max="1073" width="7.5703125" style="123" bestFit="1" customWidth="1"/>
    <col min="1074" max="1074" width="1.42578125" style="123" customWidth="1"/>
    <col min="1075" max="1077" width="7.5703125" style="123" bestFit="1" customWidth="1"/>
    <col min="1078" max="1078" width="1.42578125" style="123" customWidth="1"/>
    <col min="1079" max="1081" width="6.28515625" style="123" bestFit="1" customWidth="1"/>
    <col min="1082" max="1280" width="11.42578125" style="123"/>
    <col min="1281" max="1281" width="16.28515625" style="123" customWidth="1"/>
    <col min="1282" max="1284" width="8.7109375" style="123" bestFit="1" customWidth="1"/>
    <col min="1285" max="1285" width="1.42578125" style="123" customWidth="1"/>
    <col min="1286" max="1288" width="7.5703125" style="123" bestFit="1" customWidth="1"/>
    <col min="1289" max="1289" width="1.42578125" style="123" customWidth="1"/>
    <col min="1290" max="1292" width="7.5703125" style="123" bestFit="1" customWidth="1"/>
    <col min="1293" max="1293" width="1.42578125" style="123" customWidth="1"/>
    <col min="1294" max="1296" width="7.5703125" style="123" bestFit="1" customWidth="1"/>
    <col min="1297" max="1297" width="1.42578125" style="123" customWidth="1"/>
    <col min="1298" max="1300" width="7.5703125" style="123" bestFit="1" customWidth="1"/>
    <col min="1301" max="1301" width="1.42578125" style="123" customWidth="1"/>
    <col min="1302" max="1304" width="7.5703125" style="123" bestFit="1" customWidth="1"/>
    <col min="1305" max="1305" width="1.42578125" style="123" customWidth="1"/>
    <col min="1306" max="1308" width="6.28515625" style="123" bestFit="1" customWidth="1"/>
    <col min="1309" max="1309" width="4.7109375" style="123" customWidth="1"/>
    <col min="1310" max="1310" width="16.28515625" style="123" customWidth="1"/>
    <col min="1311" max="1311" width="9.85546875" style="123" bestFit="1" customWidth="1"/>
    <col min="1312" max="1313" width="8.7109375" style="123" bestFit="1" customWidth="1"/>
    <col min="1314" max="1314" width="1.42578125" style="123" customWidth="1"/>
    <col min="1315" max="1317" width="7.5703125" style="123" bestFit="1" customWidth="1"/>
    <col min="1318" max="1318" width="1.42578125" style="123" customWidth="1"/>
    <col min="1319" max="1321" width="7.5703125" style="123" bestFit="1" customWidth="1"/>
    <col min="1322" max="1322" width="1.42578125" style="123" customWidth="1"/>
    <col min="1323" max="1325" width="7.5703125" style="123" bestFit="1" customWidth="1"/>
    <col min="1326" max="1326" width="1.42578125" style="123" customWidth="1"/>
    <col min="1327" max="1329" width="7.5703125" style="123" bestFit="1" customWidth="1"/>
    <col min="1330" max="1330" width="1.42578125" style="123" customWidth="1"/>
    <col min="1331" max="1333" width="7.5703125" style="123" bestFit="1" customWidth="1"/>
    <col min="1334" max="1334" width="1.42578125" style="123" customWidth="1"/>
    <col min="1335" max="1337" width="6.28515625" style="123" bestFit="1" customWidth="1"/>
    <col min="1338" max="1536" width="11.42578125" style="123"/>
    <col min="1537" max="1537" width="16.28515625" style="123" customWidth="1"/>
    <col min="1538" max="1540" width="8.7109375" style="123" bestFit="1" customWidth="1"/>
    <col min="1541" max="1541" width="1.42578125" style="123" customWidth="1"/>
    <col min="1542" max="1544" width="7.5703125" style="123" bestFit="1" customWidth="1"/>
    <col min="1545" max="1545" width="1.42578125" style="123" customWidth="1"/>
    <col min="1546" max="1548" width="7.5703125" style="123" bestFit="1" customWidth="1"/>
    <col min="1549" max="1549" width="1.42578125" style="123" customWidth="1"/>
    <col min="1550" max="1552" width="7.5703125" style="123" bestFit="1" customWidth="1"/>
    <col min="1553" max="1553" width="1.42578125" style="123" customWidth="1"/>
    <col min="1554" max="1556" width="7.5703125" style="123" bestFit="1" customWidth="1"/>
    <col min="1557" max="1557" width="1.42578125" style="123" customWidth="1"/>
    <col min="1558" max="1560" width="7.5703125" style="123" bestFit="1" customWidth="1"/>
    <col min="1561" max="1561" width="1.42578125" style="123" customWidth="1"/>
    <col min="1562" max="1564" width="6.28515625" style="123" bestFit="1" customWidth="1"/>
    <col min="1565" max="1565" width="4.7109375" style="123" customWidth="1"/>
    <col min="1566" max="1566" width="16.28515625" style="123" customWidth="1"/>
    <col min="1567" max="1567" width="9.85546875" style="123" bestFit="1" customWidth="1"/>
    <col min="1568" max="1569" width="8.7109375" style="123" bestFit="1" customWidth="1"/>
    <col min="1570" max="1570" width="1.42578125" style="123" customWidth="1"/>
    <col min="1571" max="1573" width="7.5703125" style="123" bestFit="1" customWidth="1"/>
    <col min="1574" max="1574" width="1.42578125" style="123" customWidth="1"/>
    <col min="1575" max="1577" width="7.5703125" style="123" bestFit="1" customWidth="1"/>
    <col min="1578" max="1578" width="1.42578125" style="123" customWidth="1"/>
    <col min="1579" max="1581" width="7.5703125" style="123" bestFit="1" customWidth="1"/>
    <col min="1582" max="1582" width="1.42578125" style="123" customWidth="1"/>
    <col min="1583" max="1585" width="7.5703125" style="123" bestFit="1" customWidth="1"/>
    <col min="1586" max="1586" width="1.42578125" style="123" customWidth="1"/>
    <col min="1587" max="1589" width="7.5703125" style="123" bestFit="1" customWidth="1"/>
    <col min="1590" max="1590" width="1.42578125" style="123" customWidth="1"/>
    <col min="1591" max="1593" width="6.28515625" style="123" bestFit="1" customWidth="1"/>
    <col min="1594" max="1792" width="11.42578125" style="123"/>
    <col min="1793" max="1793" width="16.28515625" style="123" customWidth="1"/>
    <col min="1794" max="1796" width="8.7109375" style="123" bestFit="1" customWidth="1"/>
    <col min="1797" max="1797" width="1.42578125" style="123" customWidth="1"/>
    <col min="1798" max="1800" width="7.5703125" style="123" bestFit="1" customWidth="1"/>
    <col min="1801" max="1801" width="1.42578125" style="123" customWidth="1"/>
    <col min="1802" max="1804" width="7.5703125" style="123" bestFit="1" customWidth="1"/>
    <col min="1805" max="1805" width="1.42578125" style="123" customWidth="1"/>
    <col min="1806" max="1808" width="7.5703125" style="123" bestFit="1" customWidth="1"/>
    <col min="1809" max="1809" width="1.42578125" style="123" customWidth="1"/>
    <col min="1810" max="1812" width="7.5703125" style="123" bestFit="1" customWidth="1"/>
    <col min="1813" max="1813" width="1.42578125" style="123" customWidth="1"/>
    <col min="1814" max="1816" width="7.5703125" style="123" bestFit="1" customWidth="1"/>
    <col min="1817" max="1817" width="1.42578125" style="123" customWidth="1"/>
    <col min="1818" max="1820" width="6.28515625" style="123" bestFit="1" customWidth="1"/>
    <col min="1821" max="1821" width="4.7109375" style="123" customWidth="1"/>
    <col min="1822" max="1822" width="16.28515625" style="123" customWidth="1"/>
    <col min="1823" max="1823" width="9.85546875" style="123" bestFit="1" customWidth="1"/>
    <col min="1824" max="1825" width="8.7109375" style="123" bestFit="1" customWidth="1"/>
    <col min="1826" max="1826" width="1.42578125" style="123" customWidth="1"/>
    <col min="1827" max="1829" width="7.5703125" style="123" bestFit="1" customWidth="1"/>
    <col min="1830" max="1830" width="1.42578125" style="123" customWidth="1"/>
    <col min="1831" max="1833" width="7.5703125" style="123" bestFit="1" customWidth="1"/>
    <col min="1834" max="1834" width="1.42578125" style="123" customWidth="1"/>
    <col min="1835" max="1837" width="7.5703125" style="123" bestFit="1" customWidth="1"/>
    <col min="1838" max="1838" width="1.42578125" style="123" customWidth="1"/>
    <col min="1839" max="1841" width="7.5703125" style="123" bestFit="1" customWidth="1"/>
    <col min="1842" max="1842" width="1.42578125" style="123" customWidth="1"/>
    <col min="1843" max="1845" width="7.5703125" style="123" bestFit="1" customWidth="1"/>
    <col min="1846" max="1846" width="1.42578125" style="123" customWidth="1"/>
    <col min="1847" max="1849" width="6.28515625" style="123" bestFit="1" customWidth="1"/>
    <col min="1850" max="2048" width="11.42578125" style="123"/>
    <col min="2049" max="2049" width="16.28515625" style="123" customWidth="1"/>
    <col min="2050" max="2052" width="8.7109375" style="123" bestFit="1" customWidth="1"/>
    <col min="2053" max="2053" width="1.42578125" style="123" customWidth="1"/>
    <col min="2054" max="2056" width="7.5703125" style="123" bestFit="1" customWidth="1"/>
    <col min="2057" max="2057" width="1.42578125" style="123" customWidth="1"/>
    <col min="2058" max="2060" width="7.5703125" style="123" bestFit="1" customWidth="1"/>
    <col min="2061" max="2061" width="1.42578125" style="123" customWidth="1"/>
    <col min="2062" max="2064" width="7.5703125" style="123" bestFit="1" customWidth="1"/>
    <col min="2065" max="2065" width="1.42578125" style="123" customWidth="1"/>
    <col min="2066" max="2068" width="7.5703125" style="123" bestFit="1" customWidth="1"/>
    <col min="2069" max="2069" width="1.42578125" style="123" customWidth="1"/>
    <col min="2070" max="2072" width="7.5703125" style="123" bestFit="1" customWidth="1"/>
    <col min="2073" max="2073" width="1.42578125" style="123" customWidth="1"/>
    <col min="2074" max="2076" width="6.28515625" style="123" bestFit="1" customWidth="1"/>
    <col min="2077" max="2077" width="4.7109375" style="123" customWidth="1"/>
    <col min="2078" max="2078" width="16.28515625" style="123" customWidth="1"/>
    <col min="2079" max="2079" width="9.85546875" style="123" bestFit="1" customWidth="1"/>
    <col min="2080" max="2081" width="8.7109375" style="123" bestFit="1" customWidth="1"/>
    <col min="2082" max="2082" width="1.42578125" style="123" customWidth="1"/>
    <col min="2083" max="2085" width="7.5703125" style="123" bestFit="1" customWidth="1"/>
    <col min="2086" max="2086" width="1.42578125" style="123" customWidth="1"/>
    <col min="2087" max="2089" width="7.5703125" style="123" bestFit="1" customWidth="1"/>
    <col min="2090" max="2090" width="1.42578125" style="123" customWidth="1"/>
    <col min="2091" max="2093" width="7.5703125" style="123" bestFit="1" customWidth="1"/>
    <col min="2094" max="2094" width="1.42578125" style="123" customWidth="1"/>
    <col min="2095" max="2097" width="7.5703125" style="123" bestFit="1" customWidth="1"/>
    <col min="2098" max="2098" width="1.42578125" style="123" customWidth="1"/>
    <col min="2099" max="2101" width="7.5703125" style="123" bestFit="1" customWidth="1"/>
    <col min="2102" max="2102" width="1.42578125" style="123" customWidth="1"/>
    <col min="2103" max="2105" width="6.28515625" style="123" bestFit="1" customWidth="1"/>
    <col min="2106" max="2304" width="11.42578125" style="123"/>
    <col min="2305" max="2305" width="16.28515625" style="123" customWidth="1"/>
    <col min="2306" max="2308" width="8.7109375" style="123" bestFit="1" customWidth="1"/>
    <col min="2309" max="2309" width="1.42578125" style="123" customWidth="1"/>
    <col min="2310" max="2312" width="7.5703125" style="123" bestFit="1" customWidth="1"/>
    <col min="2313" max="2313" width="1.42578125" style="123" customWidth="1"/>
    <col min="2314" max="2316" width="7.5703125" style="123" bestFit="1" customWidth="1"/>
    <col min="2317" max="2317" width="1.42578125" style="123" customWidth="1"/>
    <col min="2318" max="2320" width="7.5703125" style="123" bestFit="1" customWidth="1"/>
    <col min="2321" max="2321" width="1.42578125" style="123" customWidth="1"/>
    <col min="2322" max="2324" width="7.5703125" style="123" bestFit="1" customWidth="1"/>
    <col min="2325" max="2325" width="1.42578125" style="123" customWidth="1"/>
    <col min="2326" max="2328" width="7.5703125" style="123" bestFit="1" customWidth="1"/>
    <col min="2329" max="2329" width="1.42578125" style="123" customWidth="1"/>
    <col min="2330" max="2332" width="6.28515625" style="123" bestFit="1" customWidth="1"/>
    <col min="2333" max="2333" width="4.7109375" style="123" customWidth="1"/>
    <col min="2334" max="2334" width="16.28515625" style="123" customWidth="1"/>
    <col min="2335" max="2335" width="9.85546875" style="123" bestFit="1" customWidth="1"/>
    <col min="2336" max="2337" width="8.7109375" style="123" bestFit="1" customWidth="1"/>
    <col min="2338" max="2338" width="1.42578125" style="123" customWidth="1"/>
    <col min="2339" max="2341" width="7.5703125" style="123" bestFit="1" customWidth="1"/>
    <col min="2342" max="2342" width="1.42578125" style="123" customWidth="1"/>
    <col min="2343" max="2345" width="7.5703125" style="123" bestFit="1" customWidth="1"/>
    <col min="2346" max="2346" width="1.42578125" style="123" customWidth="1"/>
    <col min="2347" max="2349" width="7.5703125" style="123" bestFit="1" customWidth="1"/>
    <col min="2350" max="2350" width="1.42578125" style="123" customWidth="1"/>
    <col min="2351" max="2353" width="7.5703125" style="123" bestFit="1" customWidth="1"/>
    <col min="2354" max="2354" width="1.42578125" style="123" customWidth="1"/>
    <col min="2355" max="2357" width="7.5703125" style="123" bestFit="1" customWidth="1"/>
    <col min="2358" max="2358" width="1.42578125" style="123" customWidth="1"/>
    <col min="2359" max="2361" width="6.28515625" style="123" bestFit="1" customWidth="1"/>
    <col min="2362" max="2560" width="11.42578125" style="123"/>
    <col min="2561" max="2561" width="16.28515625" style="123" customWidth="1"/>
    <col min="2562" max="2564" width="8.7109375" style="123" bestFit="1" customWidth="1"/>
    <col min="2565" max="2565" width="1.42578125" style="123" customWidth="1"/>
    <col min="2566" max="2568" width="7.5703125" style="123" bestFit="1" customWidth="1"/>
    <col min="2569" max="2569" width="1.42578125" style="123" customWidth="1"/>
    <col min="2570" max="2572" width="7.5703125" style="123" bestFit="1" customWidth="1"/>
    <col min="2573" max="2573" width="1.42578125" style="123" customWidth="1"/>
    <col min="2574" max="2576" width="7.5703125" style="123" bestFit="1" customWidth="1"/>
    <col min="2577" max="2577" width="1.42578125" style="123" customWidth="1"/>
    <col min="2578" max="2580" width="7.5703125" style="123" bestFit="1" customWidth="1"/>
    <col min="2581" max="2581" width="1.42578125" style="123" customWidth="1"/>
    <col min="2582" max="2584" width="7.5703125" style="123" bestFit="1" customWidth="1"/>
    <col min="2585" max="2585" width="1.42578125" style="123" customWidth="1"/>
    <col min="2586" max="2588" width="6.28515625" style="123" bestFit="1" customWidth="1"/>
    <col min="2589" max="2589" width="4.7109375" style="123" customWidth="1"/>
    <col min="2590" max="2590" width="16.28515625" style="123" customWidth="1"/>
    <col min="2591" max="2591" width="9.85546875" style="123" bestFit="1" customWidth="1"/>
    <col min="2592" max="2593" width="8.7109375" style="123" bestFit="1" customWidth="1"/>
    <col min="2594" max="2594" width="1.42578125" style="123" customWidth="1"/>
    <col min="2595" max="2597" width="7.5703125" style="123" bestFit="1" customWidth="1"/>
    <col min="2598" max="2598" width="1.42578125" style="123" customWidth="1"/>
    <col min="2599" max="2601" width="7.5703125" style="123" bestFit="1" customWidth="1"/>
    <col min="2602" max="2602" width="1.42578125" style="123" customWidth="1"/>
    <col min="2603" max="2605" width="7.5703125" style="123" bestFit="1" customWidth="1"/>
    <col min="2606" max="2606" width="1.42578125" style="123" customWidth="1"/>
    <col min="2607" max="2609" width="7.5703125" style="123" bestFit="1" customWidth="1"/>
    <col min="2610" max="2610" width="1.42578125" style="123" customWidth="1"/>
    <col min="2611" max="2613" width="7.5703125" style="123" bestFit="1" customWidth="1"/>
    <col min="2614" max="2614" width="1.42578125" style="123" customWidth="1"/>
    <col min="2615" max="2617" width="6.28515625" style="123" bestFit="1" customWidth="1"/>
    <col min="2618" max="2816" width="11.42578125" style="123"/>
    <col min="2817" max="2817" width="16.28515625" style="123" customWidth="1"/>
    <col min="2818" max="2820" width="8.7109375" style="123" bestFit="1" customWidth="1"/>
    <col min="2821" max="2821" width="1.42578125" style="123" customWidth="1"/>
    <col min="2822" max="2824" width="7.5703125" style="123" bestFit="1" customWidth="1"/>
    <col min="2825" max="2825" width="1.42578125" style="123" customWidth="1"/>
    <col min="2826" max="2828" width="7.5703125" style="123" bestFit="1" customWidth="1"/>
    <col min="2829" max="2829" width="1.42578125" style="123" customWidth="1"/>
    <col min="2830" max="2832" width="7.5703125" style="123" bestFit="1" customWidth="1"/>
    <col min="2833" max="2833" width="1.42578125" style="123" customWidth="1"/>
    <col min="2834" max="2836" width="7.5703125" style="123" bestFit="1" customWidth="1"/>
    <col min="2837" max="2837" width="1.42578125" style="123" customWidth="1"/>
    <col min="2838" max="2840" width="7.5703125" style="123" bestFit="1" customWidth="1"/>
    <col min="2841" max="2841" width="1.42578125" style="123" customWidth="1"/>
    <col min="2842" max="2844" width="6.28515625" style="123" bestFit="1" customWidth="1"/>
    <col min="2845" max="2845" width="4.7109375" style="123" customWidth="1"/>
    <col min="2846" max="2846" width="16.28515625" style="123" customWidth="1"/>
    <col min="2847" max="2847" width="9.85546875" style="123" bestFit="1" customWidth="1"/>
    <col min="2848" max="2849" width="8.7109375" style="123" bestFit="1" customWidth="1"/>
    <col min="2850" max="2850" width="1.42578125" style="123" customWidth="1"/>
    <col min="2851" max="2853" width="7.5703125" style="123" bestFit="1" customWidth="1"/>
    <col min="2854" max="2854" width="1.42578125" style="123" customWidth="1"/>
    <col min="2855" max="2857" width="7.5703125" style="123" bestFit="1" customWidth="1"/>
    <col min="2858" max="2858" width="1.42578125" style="123" customWidth="1"/>
    <col min="2859" max="2861" width="7.5703125" style="123" bestFit="1" customWidth="1"/>
    <col min="2862" max="2862" width="1.42578125" style="123" customWidth="1"/>
    <col min="2863" max="2865" width="7.5703125" style="123" bestFit="1" customWidth="1"/>
    <col min="2866" max="2866" width="1.42578125" style="123" customWidth="1"/>
    <col min="2867" max="2869" width="7.5703125" style="123" bestFit="1" customWidth="1"/>
    <col min="2870" max="2870" width="1.42578125" style="123" customWidth="1"/>
    <col min="2871" max="2873" width="6.28515625" style="123" bestFit="1" customWidth="1"/>
    <col min="2874" max="3072" width="11.42578125" style="123"/>
    <col min="3073" max="3073" width="16.28515625" style="123" customWidth="1"/>
    <col min="3074" max="3076" width="8.7109375" style="123" bestFit="1" customWidth="1"/>
    <col min="3077" max="3077" width="1.42578125" style="123" customWidth="1"/>
    <col min="3078" max="3080" width="7.5703125" style="123" bestFit="1" customWidth="1"/>
    <col min="3081" max="3081" width="1.42578125" style="123" customWidth="1"/>
    <col min="3082" max="3084" width="7.5703125" style="123" bestFit="1" customWidth="1"/>
    <col min="3085" max="3085" width="1.42578125" style="123" customWidth="1"/>
    <col min="3086" max="3088" width="7.5703125" style="123" bestFit="1" customWidth="1"/>
    <col min="3089" max="3089" width="1.42578125" style="123" customWidth="1"/>
    <col min="3090" max="3092" width="7.5703125" style="123" bestFit="1" customWidth="1"/>
    <col min="3093" max="3093" width="1.42578125" style="123" customWidth="1"/>
    <col min="3094" max="3096" width="7.5703125" style="123" bestFit="1" customWidth="1"/>
    <col min="3097" max="3097" width="1.42578125" style="123" customWidth="1"/>
    <col min="3098" max="3100" width="6.28515625" style="123" bestFit="1" customWidth="1"/>
    <col min="3101" max="3101" width="4.7109375" style="123" customWidth="1"/>
    <col min="3102" max="3102" width="16.28515625" style="123" customWidth="1"/>
    <col min="3103" max="3103" width="9.85546875" style="123" bestFit="1" customWidth="1"/>
    <col min="3104" max="3105" width="8.7109375" style="123" bestFit="1" customWidth="1"/>
    <col min="3106" max="3106" width="1.42578125" style="123" customWidth="1"/>
    <col min="3107" max="3109" width="7.5703125" style="123" bestFit="1" customWidth="1"/>
    <col min="3110" max="3110" width="1.42578125" style="123" customWidth="1"/>
    <col min="3111" max="3113" width="7.5703125" style="123" bestFit="1" customWidth="1"/>
    <col min="3114" max="3114" width="1.42578125" style="123" customWidth="1"/>
    <col min="3115" max="3117" width="7.5703125" style="123" bestFit="1" customWidth="1"/>
    <col min="3118" max="3118" width="1.42578125" style="123" customWidth="1"/>
    <col min="3119" max="3121" width="7.5703125" style="123" bestFit="1" customWidth="1"/>
    <col min="3122" max="3122" width="1.42578125" style="123" customWidth="1"/>
    <col min="3123" max="3125" width="7.5703125" style="123" bestFit="1" customWidth="1"/>
    <col min="3126" max="3126" width="1.42578125" style="123" customWidth="1"/>
    <col min="3127" max="3129" width="6.28515625" style="123" bestFit="1" customWidth="1"/>
    <col min="3130" max="3328" width="11.42578125" style="123"/>
    <col min="3329" max="3329" width="16.28515625" style="123" customWidth="1"/>
    <col min="3330" max="3332" width="8.7109375" style="123" bestFit="1" customWidth="1"/>
    <col min="3333" max="3333" width="1.42578125" style="123" customWidth="1"/>
    <col min="3334" max="3336" width="7.5703125" style="123" bestFit="1" customWidth="1"/>
    <col min="3337" max="3337" width="1.42578125" style="123" customWidth="1"/>
    <col min="3338" max="3340" width="7.5703125" style="123" bestFit="1" customWidth="1"/>
    <col min="3341" max="3341" width="1.42578125" style="123" customWidth="1"/>
    <col min="3342" max="3344" width="7.5703125" style="123" bestFit="1" customWidth="1"/>
    <col min="3345" max="3345" width="1.42578125" style="123" customWidth="1"/>
    <col min="3346" max="3348" width="7.5703125" style="123" bestFit="1" customWidth="1"/>
    <col min="3349" max="3349" width="1.42578125" style="123" customWidth="1"/>
    <col min="3350" max="3352" width="7.5703125" style="123" bestFit="1" customWidth="1"/>
    <col min="3353" max="3353" width="1.42578125" style="123" customWidth="1"/>
    <col min="3354" max="3356" width="6.28515625" style="123" bestFit="1" customWidth="1"/>
    <col min="3357" max="3357" width="4.7109375" style="123" customWidth="1"/>
    <col min="3358" max="3358" width="16.28515625" style="123" customWidth="1"/>
    <col min="3359" max="3359" width="9.85546875" style="123" bestFit="1" customWidth="1"/>
    <col min="3360" max="3361" width="8.7109375" style="123" bestFit="1" customWidth="1"/>
    <col min="3362" max="3362" width="1.42578125" style="123" customWidth="1"/>
    <col min="3363" max="3365" width="7.5703125" style="123" bestFit="1" customWidth="1"/>
    <col min="3366" max="3366" width="1.42578125" style="123" customWidth="1"/>
    <col min="3367" max="3369" width="7.5703125" style="123" bestFit="1" customWidth="1"/>
    <col min="3370" max="3370" width="1.42578125" style="123" customWidth="1"/>
    <col min="3371" max="3373" width="7.5703125" style="123" bestFit="1" customWidth="1"/>
    <col min="3374" max="3374" width="1.42578125" style="123" customWidth="1"/>
    <col min="3375" max="3377" width="7.5703125" style="123" bestFit="1" customWidth="1"/>
    <col min="3378" max="3378" width="1.42578125" style="123" customWidth="1"/>
    <col min="3379" max="3381" width="7.5703125" style="123" bestFit="1" customWidth="1"/>
    <col min="3382" max="3382" width="1.42578125" style="123" customWidth="1"/>
    <col min="3383" max="3385" width="6.28515625" style="123" bestFit="1" customWidth="1"/>
    <col min="3386" max="3584" width="11.42578125" style="123"/>
    <col min="3585" max="3585" width="16.28515625" style="123" customWidth="1"/>
    <col min="3586" max="3588" width="8.7109375" style="123" bestFit="1" customWidth="1"/>
    <col min="3589" max="3589" width="1.42578125" style="123" customWidth="1"/>
    <col min="3590" max="3592" width="7.5703125" style="123" bestFit="1" customWidth="1"/>
    <col min="3593" max="3593" width="1.42578125" style="123" customWidth="1"/>
    <col min="3594" max="3596" width="7.5703125" style="123" bestFit="1" customWidth="1"/>
    <col min="3597" max="3597" width="1.42578125" style="123" customWidth="1"/>
    <col min="3598" max="3600" width="7.5703125" style="123" bestFit="1" customWidth="1"/>
    <col min="3601" max="3601" width="1.42578125" style="123" customWidth="1"/>
    <col min="3602" max="3604" width="7.5703125" style="123" bestFit="1" customWidth="1"/>
    <col min="3605" max="3605" width="1.42578125" style="123" customWidth="1"/>
    <col min="3606" max="3608" width="7.5703125" style="123" bestFit="1" customWidth="1"/>
    <col min="3609" max="3609" width="1.42578125" style="123" customWidth="1"/>
    <col min="3610" max="3612" width="6.28515625" style="123" bestFit="1" customWidth="1"/>
    <col min="3613" max="3613" width="4.7109375" style="123" customWidth="1"/>
    <col min="3614" max="3614" width="16.28515625" style="123" customWidth="1"/>
    <col min="3615" max="3615" width="9.85546875" style="123" bestFit="1" customWidth="1"/>
    <col min="3616" max="3617" width="8.7109375" style="123" bestFit="1" customWidth="1"/>
    <col min="3618" max="3618" width="1.42578125" style="123" customWidth="1"/>
    <col min="3619" max="3621" width="7.5703125" style="123" bestFit="1" customWidth="1"/>
    <col min="3622" max="3622" width="1.42578125" style="123" customWidth="1"/>
    <col min="3623" max="3625" width="7.5703125" style="123" bestFit="1" customWidth="1"/>
    <col min="3626" max="3626" width="1.42578125" style="123" customWidth="1"/>
    <col min="3627" max="3629" width="7.5703125" style="123" bestFit="1" customWidth="1"/>
    <col min="3630" max="3630" width="1.42578125" style="123" customWidth="1"/>
    <col min="3631" max="3633" width="7.5703125" style="123" bestFit="1" customWidth="1"/>
    <col min="3634" max="3634" width="1.42578125" style="123" customWidth="1"/>
    <col min="3635" max="3637" width="7.5703125" style="123" bestFit="1" customWidth="1"/>
    <col min="3638" max="3638" width="1.42578125" style="123" customWidth="1"/>
    <col min="3639" max="3641" width="6.28515625" style="123" bestFit="1" customWidth="1"/>
    <col min="3642" max="3840" width="11.42578125" style="123"/>
    <col min="3841" max="3841" width="16.28515625" style="123" customWidth="1"/>
    <col min="3842" max="3844" width="8.7109375" style="123" bestFit="1" customWidth="1"/>
    <col min="3845" max="3845" width="1.42578125" style="123" customWidth="1"/>
    <col min="3846" max="3848" width="7.5703125" style="123" bestFit="1" customWidth="1"/>
    <col min="3849" max="3849" width="1.42578125" style="123" customWidth="1"/>
    <col min="3850" max="3852" width="7.5703125" style="123" bestFit="1" customWidth="1"/>
    <col min="3853" max="3853" width="1.42578125" style="123" customWidth="1"/>
    <col min="3854" max="3856" width="7.5703125" style="123" bestFit="1" customWidth="1"/>
    <col min="3857" max="3857" width="1.42578125" style="123" customWidth="1"/>
    <col min="3858" max="3860" width="7.5703125" style="123" bestFit="1" customWidth="1"/>
    <col min="3861" max="3861" width="1.42578125" style="123" customWidth="1"/>
    <col min="3862" max="3864" width="7.5703125" style="123" bestFit="1" customWidth="1"/>
    <col min="3865" max="3865" width="1.42578125" style="123" customWidth="1"/>
    <col min="3866" max="3868" width="6.28515625" style="123" bestFit="1" customWidth="1"/>
    <col min="3869" max="3869" width="4.7109375" style="123" customWidth="1"/>
    <col min="3870" max="3870" width="16.28515625" style="123" customWidth="1"/>
    <col min="3871" max="3871" width="9.85546875" style="123" bestFit="1" customWidth="1"/>
    <col min="3872" max="3873" width="8.7109375" style="123" bestFit="1" customWidth="1"/>
    <col min="3874" max="3874" width="1.42578125" style="123" customWidth="1"/>
    <col min="3875" max="3877" width="7.5703125" style="123" bestFit="1" customWidth="1"/>
    <col min="3878" max="3878" width="1.42578125" style="123" customWidth="1"/>
    <col min="3879" max="3881" width="7.5703125" style="123" bestFit="1" customWidth="1"/>
    <col min="3882" max="3882" width="1.42578125" style="123" customWidth="1"/>
    <col min="3883" max="3885" width="7.5703125" style="123" bestFit="1" customWidth="1"/>
    <col min="3886" max="3886" width="1.42578125" style="123" customWidth="1"/>
    <col min="3887" max="3889" width="7.5703125" style="123" bestFit="1" customWidth="1"/>
    <col min="3890" max="3890" width="1.42578125" style="123" customWidth="1"/>
    <col min="3891" max="3893" width="7.5703125" style="123" bestFit="1" customWidth="1"/>
    <col min="3894" max="3894" width="1.42578125" style="123" customWidth="1"/>
    <col min="3895" max="3897" width="6.28515625" style="123" bestFit="1" customWidth="1"/>
    <col min="3898" max="4096" width="11.42578125" style="123"/>
    <col min="4097" max="4097" width="16.28515625" style="123" customWidth="1"/>
    <col min="4098" max="4100" width="8.7109375" style="123" bestFit="1" customWidth="1"/>
    <col min="4101" max="4101" width="1.42578125" style="123" customWidth="1"/>
    <col min="4102" max="4104" width="7.5703125" style="123" bestFit="1" customWidth="1"/>
    <col min="4105" max="4105" width="1.42578125" style="123" customWidth="1"/>
    <col min="4106" max="4108" width="7.5703125" style="123" bestFit="1" customWidth="1"/>
    <col min="4109" max="4109" width="1.42578125" style="123" customWidth="1"/>
    <col min="4110" max="4112" width="7.5703125" style="123" bestFit="1" customWidth="1"/>
    <col min="4113" max="4113" width="1.42578125" style="123" customWidth="1"/>
    <col min="4114" max="4116" width="7.5703125" style="123" bestFit="1" customWidth="1"/>
    <col min="4117" max="4117" width="1.42578125" style="123" customWidth="1"/>
    <col min="4118" max="4120" width="7.5703125" style="123" bestFit="1" customWidth="1"/>
    <col min="4121" max="4121" width="1.42578125" style="123" customWidth="1"/>
    <col min="4122" max="4124" width="6.28515625" style="123" bestFit="1" customWidth="1"/>
    <col min="4125" max="4125" width="4.7109375" style="123" customWidth="1"/>
    <col min="4126" max="4126" width="16.28515625" style="123" customWidth="1"/>
    <col min="4127" max="4127" width="9.85546875" style="123" bestFit="1" customWidth="1"/>
    <col min="4128" max="4129" width="8.7109375" style="123" bestFit="1" customWidth="1"/>
    <col min="4130" max="4130" width="1.42578125" style="123" customWidth="1"/>
    <col min="4131" max="4133" width="7.5703125" style="123" bestFit="1" customWidth="1"/>
    <col min="4134" max="4134" width="1.42578125" style="123" customWidth="1"/>
    <col min="4135" max="4137" width="7.5703125" style="123" bestFit="1" customWidth="1"/>
    <col min="4138" max="4138" width="1.42578125" style="123" customWidth="1"/>
    <col min="4139" max="4141" width="7.5703125" style="123" bestFit="1" customWidth="1"/>
    <col min="4142" max="4142" width="1.42578125" style="123" customWidth="1"/>
    <col min="4143" max="4145" width="7.5703125" style="123" bestFit="1" customWidth="1"/>
    <col min="4146" max="4146" width="1.42578125" style="123" customWidth="1"/>
    <col min="4147" max="4149" width="7.5703125" style="123" bestFit="1" customWidth="1"/>
    <col min="4150" max="4150" width="1.42578125" style="123" customWidth="1"/>
    <col min="4151" max="4153" width="6.28515625" style="123" bestFit="1" customWidth="1"/>
    <col min="4154" max="4352" width="11.42578125" style="123"/>
    <col min="4353" max="4353" width="16.28515625" style="123" customWidth="1"/>
    <col min="4354" max="4356" width="8.7109375" style="123" bestFit="1" customWidth="1"/>
    <col min="4357" max="4357" width="1.42578125" style="123" customWidth="1"/>
    <col min="4358" max="4360" width="7.5703125" style="123" bestFit="1" customWidth="1"/>
    <col min="4361" max="4361" width="1.42578125" style="123" customWidth="1"/>
    <col min="4362" max="4364" width="7.5703125" style="123" bestFit="1" customWidth="1"/>
    <col min="4365" max="4365" width="1.42578125" style="123" customWidth="1"/>
    <col min="4366" max="4368" width="7.5703125" style="123" bestFit="1" customWidth="1"/>
    <col min="4369" max="4369" width="1.42578125" style="123" customWidth="1"/>
    <col min="4370" max="4372" width="7.5703125" style="123" bestFit="1" customWidth="1"/>
    <col min="4373" max="4373" width="1.42578125" style="123" customWidth="1"/>
    <col min="4374" max="4376" width="7.5703125" style="123" bestFit="1" customWidth="1"/>
    <col min="4377" max="4377" width="1.42578125" style="123" customWidth="1"/>
    <col min="4378" max="4380" width="6.28515625" style="123" bestFit="1" customWidth="1"/>
    <col min="4381" max="4381" width="4.7109375" style="123" customWidth="1"/>
    <col min="4382" max="4382" width="16.28515625" style="123" customWidth="1"/>
    <col min="4383" max="4383" width="9.85546875" style="123" bestFit="1" customWidth="1"/>
    <col min="4384" max="4385" width="8.7109375" style="123" bestFit="1" customWidth="1"/>
    <col min="4386" max="4386" width="1.42578125" style="123" customWidth="1"/>
    <col min="4387" max="4389" width="7.5703125" style="123" bestFit="1" customWidth="1"/>
    <col min="4390" max="4390" width="1.42578125" style="123" customWidth="1"/>
    <col min="4391" max="4393" width="7.5703125" style="123" bestFit="1" customWidth="1"/>
    <col min="4394" max="4394" width="1.42578125" style="123" customWidth="1"/>
    <col min="4395" max="4397" width="7.5703125" style="123" bestFit="1" customWidth="1"/>
    <col min="4398" max="4398" width="1.42578125" style="123" customWidth="1"/>
    <col min="4399" max="4401" width="7.5703125" style="123" bestFit="1" customWidth="1"/>
    <col min="4402" max="4402" width="1.42578125" style="123" customWidth="1"/>
    <col min="4403" max="4405" width="7.5703125" style="123" bestFit="1" customWidth="1"/>
    <col min="4406" max="4406" width="1.42578125" style="123" customWidth="1"/>
    <col min="4407" max="4409" width="6.28515625" style="123" bestFit="1" customWidth="1"/>
    <col min="4410" max="4608" width="11.42578125" style="123"/>
    <col min="4609" max="4609" width="16.28515625" style="123" customWidth="1"/>
    <col min="4610" max="4612" width="8.7109375" style="123" bestFit="1" customWidth="1"/>
    <col min="4613" max="4613" width="1.42578125" style="123" customWidth="1"/>
    <col min="4614" max="4616" width="7.5703125" style="123" bestFit="1" customWidth="1"/>
    <col min="4617" max="4617" width="1.42578125" style="123" customWidth="1"/>
    <col min="4618" max="4620" width="7.5703125" style="123" bestFit="1" customWidth="1"/>
    <col min="4621" max="4621" width="1.42578125" style="123" customWidth="1"/>
    <col min="4622" max="4624" width="7.5703125" style="123" bestFit="1" customWidth="1"/>
    <col min="4625" max="4625" width="1.42578125" style="123" customWidth="1"/>
    <col min="4626" max="4628" width="7.5703125" style="123" bestFit="1" customWidth="1"/>
    <col min="4629" max="4629" width="1.42578125" style="123" customWidth="1"/>
    <col min="4630" max="4632" width="7.5703125" style="123" bestFit="1" customWidth="1"/>
    <col min="4633" max="4633" width="1.42578125" style="123" customWidth="1"/>
    <col min="4634" max="4636" width="6.28515625" style="123" bestFit="1" customWidth="1"/>
    <col min="4637" max="4637" width="4.7109375" style="123" customWidth="1"/>
    <col min="4638" max="4638" width="16.28515625" style="123" customWidth="1"/>
    <col min="4639" max="4639" width="9.85546875" style="123" bestFit="1" customWidth="1"/>
    <col min="4640" max="4641" width="8.7109375" style="123" bestFit="1" customWidth="1"/>
    <col min="4642" max="4642" width="1.42578125" style="123" customWidth="1"/>
    <col min="4643" max="4645" width="7.5703125" style="123" bestFit="1" customWidth="1"/>
    <col min="4646" max="4646" width="1.42578125" style="123" customWidth="1"/>
    <col min="4647" max="4649" width="7.5703125" style="123" bestFit="1" customWidth="1"/>
    <col min="4650" max="4650" width="1.42578125" style="123" customWidth="1"/>
    <col min="4651" max="4653" width="7.5703125" style="123" bestFit="1" customWidth="1"/>
    <col min="4654" max="4654" width="1.42578125" style="123" customWidth="1"/>
    <col min="4655" max="4657" width="7.5703125" style="123" bestFit="1" customWidth="1"/>
    <col min="4658" max="4658" width="1.42578125" style="123" customWidth="1"/>
    <col min="4659" max="4661" width="7.5703125" style="123" bestFit="1" customWidth="1"/>
    <col min="4662" max="4662" width="1.42578125" style="123" customWidth="1"/>
    <col min="4663" max="4665" width="6.28515625" style="123" bestFit="1" customWidth="1"/>
    <col min="4666" max="4864" width="11.42578125" style="123"/>
    <col min="4865" max="4865" width="16.28515625" style="123" customWidth="1"/>
    <col min="4866" max="4868" width="8.7109375" style="123" bestFit="1" customWidth="1"/>
    <col min="4869" max="4869" width="1.42578125" style="123" customWidth="1"/>
    <col min="4870" max="4872" width="7.5703125" style="123" bestFit="1" customWidth="1"/>
    <col min="4873" max="4873" width="1.42578125" style="123" customWidth="1"/>
    <col min="4874" max="4876" width="7.5703125" style="123" bestFit="1" customWidth="1"/>
    <col min="4877" max="4877" width="1.42578125" style="123" customWidth="1"/>
    <col min="4878" max="4880" width="7.5703125" style="123" bestFit="1" customWidth="1"/>
    <col min="4881" max="4881" width="1.42578125" style="123" customWidth="1"/>
    <col min="4882" max="4884" width="7.5703125" style="123" bestFit="1" customWidth="1"/>
    <col min="4885" max="4885" width="1.42578125" style="123" customWidth="1"/>
    <col min="4886" max="4888" width="7.5703125" style="123" bestFit="1" customWidth="1"/>
    <col min="4889" max="4889" width="1.42578125" style="123" customWidth="1"/>
    <col min="4890" max="4892" width="6.28515625" style="123" bestFit="1" customWidth="1"/>
    <col min="4893" max="4893" width="4.7109375" style="123" customWidth="1"/>
    <col min="4894" max="4894" width="16.28515625" style="123" customWidth="1"/>
    <col min="4895" max="4895" width="9.85546875" style="123" bestFit="1" customWidth="1"/>
    <col min="4896" max="4897" width="8.7109375" style="123" bestFit="1" customWidth="1"/>
    <col min="4898" max="4898" width="1.42578125" style="123" customWidth="1"/>
    <col min="4899" max="4901" width="7.5703125" style="123" bestFit="1" customWidth="1"/>
    <col min="4902" max="4902" width="1.42578125" style="123" customWidth="1"/>
    <col min="4903" max="4905" width="7.5703125" style="123" bestFit="1" customWidth="1"/>
    <col min="4906" max="4906" width="1.42578125" style="123" customWidth="1"/>
    <col min="4907" max="4909" width="7.5703125" style="123" bestFit="1" customWidth="1"/>
    <col min="4910" max="4910" width="1.42578125" style="123" customWidth="1"/>
    <col min="4911" max="4913" width="7.5703125" style="123" bestFit="1" customWidth="1"/>
    <col min="4914" max="4914" width="1.42578125" style="123" customWidth="1"/>
    <col min="4915" max="4917" width="7.5703125" style="123" bestFit="1" customWidth="1"/>
    <col min="4918" max="4918" width="1.42578125" style="123" customWidth="1"/>
    <col min="4919" max="4921" width="6.28515625" style="123" bestFit="1" customWidth="1"/>
    <col min="4922" max="5120" width="11.42578125" style="123"/>
    <col min="5121" max="5121" width="16.28515625" style="123" customWidth="1"/>
    <col min="5122" max="5124" width="8.7109375" style="123" bestFit="1" customWidth="1"/>
    <col min="5125" max="5125" width="1.42578125" style="123" customWidth="1"/>
    <col min="5126" max="5128" width="7.5703125" style="123" bestFit="1" customWidth="1"/>
    <col min="5129" max="5129" width="1.42578125" style="123" customWidth="1"/>
    <col min="5130" max="5132" width="7.5703125" style="123" bestFit="1" customWidth="1"/>
    <col min="5133" max="5133" width="1.42578125" style="123" customWidth="1"/>
    <col min="5134" max="5136" width="7.5703125" style="123" bestFit="1" customWidth="1"/>
    <col min="5137" max="5137" width="1.42578125" style="123" customWidth="1"/>
    <col min="5138" max="5140" width="7.5703125" style="123" bestFit="1" customWidth="1"/>
    <col min="5141" max="5141" width="1.42578125" style="123" customWidth="1"/>
    <col min="5142" max="5144" width="7.5703125" style="123" bestFit="1" customWidth="1"/>
    <col min="5145" max="5145" width="1.42578125" style="123" customWidth="1"/>
    <col min="5146" max="5148" width="6.28515625" style="123" bestFit="1" customWidth="1"/>
    <col min="5149" max="5149" width="4.7109375" style="123" customWidth="1"/>
    <col min="5150" max="5150" width="16.28515625" style="123" customWidth="1"/>
    <col min="5151" max="5151" width="9.85546875" style="123" bestFit="1" customWidth="1"/>
    <col min="5152" max="5153" width="8.7109375" style="123" bestFit="1" customWidth="1"/>
    <col min="5154" max="5154" width="1.42578125" style="123" customWidth="1"/>
    <col min="5155" max="5157" width="7.5703125" style="123" bestFit="1" customWidth="1"/>
    <col min="5158" max="5158" width="1.42578125" style="123" customWidth="1"/>
    <col min="5159" max="5161" width="7.5703125" style="123" bestFit="1" customWidth="1"/>
    <col min="5162" max="5162" width="1.42578125" style="123" customWidth="1"/>
    <col min="5163" max="5165" width="7.5703125" style="123" bestFit="1" customWidth="1"/>
    <col min="5166" max="5166" width="1.42578125" style="123" customWidth="1"/>
    <col min="5167" max="5169" width="7.5703125" style="123" bestFit="1" customWidth="1"/>
    <col min="5170" max="5170" width="1.42578125" style="123" customWidth="1"/>
    <col min="5171" max="5173" width="7.5703125" style="123" bestFit="1" customWidth="1"/>
    <col min="5174" max="5174" width="1.42578125" style="123" customWidth="1"/>
    <col min="5175" max="5177" width="6.28515625" style="123" bestFit="1" customWidth="1"/>
    <col min="5178" max="5376" width="11.42578125" style="123"/>
    <col min="5377" max="5377" width="16.28515625" style="123" customWidth="1"/>
    <col min="5378" max="5380" width="8.7109375" style="123" bestFit="1" customWidth="1"/>
    <col min="5381" max="5381" width="1.42578125" style="123" customWidth="1"/>
    <col min="5382" max="5384" width="7.5703125" style="123" bestFit="1" customWidth="1"/>
    <col min="5385" max="5385" width="1.42578125" style="123" customWidth="1"/>
    <col min="5386" max="5388" width="7.5703125" style="123" bestFit="1" customWidth="1"/>
    <col min="5389" max="5389" width="1.42578125" style="123" customWidth="1"/>
    <col min="5390" max="5392" width="7.5703125" style="123" bestFit="1" customWidth="1"/>
    <col min="5393" max="5393" width="1.42578125" style="123" customWidth="1"/>
    <col min="5394" max="5396" width="7.5703125" style="123" bestFit="1" customWidth="1"/>
    <col min="5397" max="5397" width="1.42578125" style="123" customWidth="1"/>
    <col min="5398" max="5400" width="7.5703125" style="123" bestFit="1" customWidth="1"/>
    <col min="5401" max="5401" width="1.42578125" style="123" customWidth="1"/>
    <col min="5402" max="5404" width="6.28515625" style="123" bestFit="1" customWidth="1"/>
    <col min="5405" max="5405" width="4.7109375" style="123" customWidth="1"/>
    <col min="5406" max="5406" width="16.28515625" style="123" customWidth="1"/>
    <col min="5407" max="5407" width="9.85546875" style="123" bestFit="1" customWidth="1"/>
    <col min="5408" max="5409" width="8.7109375" style="123" bestFit="1" customWidth="1"/>
    <col min="5410" max="5410" width="1.42578125" style="123" customWidth="1"/>
    <col min="5411" max="5413" width="7.5703125" style="123" bestFit="1" customWidth="1"/>
    <col min="5414" max="5414" width="1.42578125" style="123" customWidth="1"/>
    <col min="5415" max="5417" width="7.5703125" style="123" bestFit="1" customWidth="1"/>
    <col min="5418" max="5418" width="1.42578125" style="123" customWidth="1"/>
    <col min="5419" max="5421" width="7.5703125" style="123" bestFit="1" customWidth="1"/>
    <col min="5422" max="5422" width="1.42578125" style="123" customWidth="1"/>
    <col min="5423" max="5425" width="7.5703125" style="123" bestFit="1" customWidth="1"/>
    <col min="5426" max="5426" width="1.42578125" style="123" customWidth="1"/>
    <col min="5427" max="5429" width="7.5703125" style="123" bestFit="1" customWidth="1"/>
    <col min="5430" max="5430" width="1.42578125" style="123" customWidth="1"/>
    <col min="5431" max="5433" width="6.28515625" style="123" bestFit="1" customWidth="1"/>
    <col min="5434" max="5632" width="11.42578125" style="123"/>
    <col min="5633" max="5633" width="16.28515625" style="123" customWidth="1"/>
    <col min="5634" max="5636" width="8.7109375" style="123" bestFit="1" customWidth="1"/>
    <col min="5637" max="5637" width="1.42578125" style="123" customWidth="1"/>
    <col min="5638" max="5640" width="7.5703125" style="123" bestFit="1" customWidth="1"/>
    <col min="5641" max="5641" width="1.42578125" style="123" customWidth="1"/>
    <col min="5642" max="5644" width="7.5703125" style="123" bestFit="1" customWidth="1"/>
    <col min="5645" max="5645" width="1.42578125" style="123" customWidth="1"/>
    <col min="5646" max="5648" width="7.5703125" style="123" bestFit="1" customWidth="1"/>
    <col min="5649" max="5649" width="1.42578125" style="123" customWidth="1"/>
    <col min="5650" max="5652" width="7.5703125" style="123" bestFit="1" customWidth="1"/>
    <col min="5653" max="5653" width="1.42578125" style="123" customWidth="1"/>
    <col min="5654" max="5656" width="7.5703125" style="123" bestFit="1" customWidth="1"/>
    <col min="5657" max="5657" width="1.42578125" style="123" customWidth="1"/>
    <col min="5658" max="5660" width="6.28515625" style="123" bestFit="1" customWidth="1"/>
    <col min="5661" max="5661" width="4.7109375" style="123" customWidth="1"/>
    <col min="5662" max="5662" width="16.28515625" style="123" customWidth="1"/>
    <col min="5663" max="5663" width="9.85546875" style="123" bestFit="1" customWidth="1"/>
    <col min="5664" max="5665" width="8.7109375" style="123" bestFit="1" customWidth="1"/>
    <col min="5666" max="5666" width="1.42578125" style="123" customWidth="1"/>
    <col min="5667" max="5669" width="7.5703125" style="123" bestFit="1" customWidth="1"/>
    <col min="5670" max="5670" width="1.42578125" style="123" customWidth="1"/>
    <col min="5671" max="5673" width="7.5703125" style="123" bestFit="1" customWidth="1"/>
    <col min="5674" max="5674" width="1.42578125" style="123" customWidth="1"/>
    <col min="5675" max="5677" width="7.5703125" style="123" bestFit="1" customWidth="1"/>
    <col min="5678" max="5678" width="1.42578125" style="123" customWidth="1"/>
    <col min="5679" max="5681" width="7.5703125" style="123" bestFit="1" customWidth="1"/>
    <col min="5682" max="5682" width="1.42578125" style="123" customWidth="1"/>
    <col min="5683" max="5685" width="7.5703125" style="123" bestFit="1" customWidth="1"/>
    <col min="5686" max="5686" width="1.42578125" style="123" customWidth="1"/>
    <col min="5687" max="5689" width="6.28515625" style="123" bestFit="1" customWidth="1"/>
    <col min="5690" max="5888" width="11.42578125" style="123"/>
    <col min="5889" max="5889" width="16.28515625" style="123" customWidth="1"/>
    <col min="5890" max="5892" width="8.7109375" style="123" bestFit="1" customWidth="1"/>
    <col min="5893" max="5893" width="1.42578125" style="123" customWidth="1"/>
    <col min="5894" max="5896" width="7.5703125" style="123" bestFit="1" customWidth="1"/>
    <col min="5897" max="5897" width="1.42578125" style="123" customWidth="1"/>
    <col min="5898" max="5900" width="7.5703125" style="123" bestFit="1" customWidth="1"/>
    <col min="5901" max="5901" width="1.42578125" style="123" customWidth="1"/>
    <col min="5902" max="5904" width="7.5703125" style="123" bestFit="1" customWidth="1"/>
    <col min="5905" max="5905" width="1.42578125" style="123" customWidth="1"/>
    <col min="5906" max="5908" width="7.5703125" style="123" bestFit="1" customWidth="1"/>
    <col min="5909" max="5909" width="1.42578125" style="123" customWidth="1"/>
    <col min="5910" max="5912" width="7.5703125" style="123" bestFit="1" customWidth="1"/>
    <col min="5913" max="5913" width="1.42578125" style="123" customWidth="1"/>
    <col min="5914" max="5916" width="6.28515625" style="123" bestFit="1" customWidth="1"/>
    <col min="5917" max="5917" width="4.7109375" style="123" customWidth="1"/>
    <col min="5918" max="5918" width="16.28515625" style="123" customWidth="1"/>
    <col min="5919" max="5919" width="9.85546875" style="123" bestFit="1" customWidth="1"/>
    <col min="5920" max="5921" width="8.7109375" style="123" bestFit="1" customWidth="1"/>
    <col min="5922" max="5922" width="1.42578125" style="123" customWidth="1"/>
    <col min="5923" max="5925" width="7.5703125" style="123" bestFit="1" customWidth="1"/>
    <col min="5926" max="5926" width="1.42578125" style="123" customWidth="1"/>
    <col min="5927" max="5929" width="7.5703125" style="123" bestFit="1" customWidth="1"/>
    <col min="5930" max="5930" width="1.42578125" style="123" customWidth="1"/>
    <col min="5931" max="5933" width="7.5703125" style="123" bestFit="1" customWidth="1"/>
    <col min="5934" max="5934" width="1.42578125" style="123" customWidth="1"/>
    <col min="5935" max="5937" width="7.5703125" style="123" bestFit="1" customWidth="1"/>
    <col min="5938" max="5938" width="1.42578125" style="123" customWidth="1"/>
    <col min="5939" max="5941" width="7.5703125" style="123" bestFit="1" customWidth="1"/>
    <col min="5942" max="5942" width="1.42578125" style="123" customWidth="1"/>
    <col min="5943" max="5945" width="6.28515625" style="123" bestFit="1" customWidth="1"/>
    <col min="5946" max="6144" width="11.42578125" style="123"/>
    <col min="6145" max="6145" width="16.28515625" style="123" customWidth="1"/>
    <col min="6146" max="6148" width="8.7109375" style="123" bestFit="1" customWidth="1"/>
    <col min="6149" max="6149" width="1.42578125" style="123" customWidth="1"/>
    <col min="6150" max="6152" width="7.5703125" style="123" bestFit="1" customWidth="1"/>
    <col min="6153" max="6153" width="1.42578125" style="123" customWidth="1"/>
    <col min="6154" max="6156" width="7.5703125" style="123" bestFit="1" customWidth="1"/>
    <col min="6157" max="6157" width="1.42578125" style="123" customWidth="1"/>
    <col min="6158" max="6160" width="7.5703125" style="123" bestFit="1" customWidth="1"/>
    <col min="6161" max="6161" width="1.42578125" style="123" customWidth="1"/>
    <col min="6162" max="6164" width="7.5703125" style="123" bestFit="1" customWidth="1"/>
    <col min="6165" max="6165" width="1.42578125" style="123" customWidth="1"/>
    <col min="6166" max="6168" width="7.5703125" style="123" bestFit="1" customWidth="1"/>
    <col min="6169" max="6169" width="1.42578125" style="123" customWidth="1"/>
    <col min="6170" max="6172" width="6.28515625" style="123" bestFit="1" customWidth="1"/>
    <col min="6173" max="6173" width="4.7109375" style="123" customWidth="1"/>
    <col min="6174" max="6174" width="16.28515625" style="123" customWidth="1"/>
    <col min="6175" max="6175" width="9.85546875" style="123" bestFit="1" customWidth="1"/>
    <col min="6176" max="6177" width="8.7109375" style="123" bestFit="1" customWidth="1"/>
    <col min="6178" max="6178" width="1.42578125" style="123" customWidth="1"/>
    <col min="6179" max="6181" width="7.5703125" style="123" bestFit="1" customWidth="1"/>
    <col min="6182" max="6182" width="1.42578125" style="123" customWidth="1"/>
    <col min="6183" max="6185" width="7.5703125" style="123" bestFit="1" customWidth="1"/>
    <col min="6186" max="6186" width="1.42578125" style="123" customWidth="1"/>
    <col min="6187" max="6189" width="7.5703125" style="123" bestFit="1" customWidth="1"/>
    <col min="6190" max="6190" width="1.42578125" style="123" customWidth="1"/>
    <col min="6191" max="6193" width="7.5703125" style="123" bestFit="1" customWidth="1"/>
    <col min="6194" max="6194" width="1.42578125" style="123" customWidth="1"/>
    <col min="6195" max="6197" width="7.5703125" style="123" bestFit="1" customWidth="1"/>
    <col min="6198" max="6198" width="1.42578125" style="123" customWidth="1"/>
    <col min="6199" max="6201" width="6.28515625" style="123" bestFit="1" customWidth="1"/>
    <col min="6202" max="6400" width="11.42578125" style="123"/>
    <col min="6401" max="6401" width="16.28515625" style="123" customWidth="1"/>
    <col min="6402" max="6404" width="8.7109375" style="123" bestFit="1" customWidth="1"/>
    <col min="6405" max="6405" width="1.42578125" style="123" customWidth="1"/>
    <col min="6406" max="6408" width="7.5703125" style="123" bestFit="1" customWidth="1"/>
    <col min="6409" max="6409" width="1.42578125" style="123" customWidth="1"/>
    <col min="6410" max="6412" width="7.5703125" style="123" bestFit="1" customWidth="1"/>
    <col min="6413" max="6413" width="1.42578125" style="123" customWidth="1"/>
    <col min="6414" max="6416" width="7.5703125" style="123" bestFit="1" customWidth="1"/>
    <col min="6417" max="6417" width="1.42578125" style="123" customWidth="1"/>
    <col min="6418" max="6420" width="7.5703125" style="123" bestFit="1" customWidth="1"/>
    <col min="6421" max="6421" width="1.42578125" style="123" customWidth="1"/>
    <col min="6422" max="6424" width="7.5703125" style="123" bestFit="1" customWidth="1"/>
    <col min="6425" max="6425" width="1.42578125" style="123" customWidth="1"/>
    <col min="6426" max="6428" width="6.28515625" style="123" bestFit="1" customWidth="1"/>
    <col min="6429" max="6429" width="4.7109375" style="123" customWidth="1"/>
    <col min="6430" max="6430" width="16.28515625" style="123" customWidth="1"/>
    <col min="6431" max="6431" width="9.85546875" style="123" bestFit="1" customWidth="1"/>
    <col min="6432" max="6433" width="8.7109375" style="123" bestFit="1" customWidth="1"/>
    <col min="6434" max="6434" width="1.42578125" style="123" customWidth="1"/>
    <col min="6435" max="6437" width="7.5703125" style="123" bestFit="1" customWidth="1"/>
    <col min="6438" max="6438" width="1.42578125" style="123" customWidth="1"/>
    <col min="6439" max="6441" width="7.5703125" style="123" bestFit="1" customWidth="1"/>
    <col min="6442" max="6442" width="1.42578125" style="123" customWidth="1"/>
    <col min="6443" max="6445" width="7.5703125" style="123" bestFit="1" customWidth="1"/>
    <col min="6446" max="6446" width="1.42578125" style="123" customWidth="1"/>
    <col min="6447" max="6449" width="7.5703125" style="123" bestFit="1" customWidth="1"/>
    <col min="6450" max="6450" width="1.42578125" style="123" customWidth="1"/>
    <col min="6451" max="6453" width="7.5703125" style="123" bestFit="1" customWidth="1"/>
    <col min="6454" max="6454" width="1.42578125" style="123" customWidth="1"/>
    <col min="6455" max="6457" width="6.28515625" style="123" bestFit="1" customWidth="1"/>
    <col min="6458" max="6656" width="11.42578125" style="123"/>
    <col min="6657" max="6657" width="16.28515625" style="123" customWidth="1"/>
    <col min="6658" max="6660" width="8.7109375" style="123" bestFit="1" customWidth="1"/>
    <col min="6661" max="6661" width="1.42578125" style="123" customWidth="1"/>
    <col min="6662" max="6664" width="7.5703125" style="123" bestFit="1" customWidth="1"/>
    <col min="6665" max="6665" width="1.42578125" style="123" customWidth="1"/>
    <col min="6666" max="6668" width="7.5703125" style="123" bestFit="1" customWidth="1"/>
    <col min="6669" max="6669" width="1.42578125" style="123" customWidth="1"/>
    <col min="6670" max="6672" width="7.5703125" style="123" bestFit="1" customWidth="1"/>
    <col min="6673" max="6673" width="1.42578125" style="123" customWidth="1"/>
    <col min="6674" max="6676" width="7.5703125" style="123" bestFit="1" customWidth="1"/>
    <col min="6677" max="6677" width="1.42578125" style="123" customWidth="1"/>
    <col min="6678" max="6680" width="7.5703125" style="123" bestFit="1" customWidth="1"/>
    <col min="6681" max="6681" width="1.42578125" style="123" customWidth="1"/>
    <col min="6682" max="6684" width="6.28515625" style="123" bestFit="1" customWidth="1"/>
    <col min="6685" max="6685" width="4.7109375" style="123" customWidth="1"/>
    <col min="6686" max="6686" width="16.28515625" style="123" customWidth="1"/>
    <col min="6687" max="6687" width="9.85546875" style="123" bestFit="1" customWidth="1"/>
    <col min="6688" max="6689" width="8.7109375" style="123" bestFit="1" customWidth="1"/>
    <col min="6690" max="6690" width="1.42578125" style="123" customWidth="1"/>
    <col min="6691" max="6693" width="7.5703125" style="123" bestFit="1" customWidth="1"/>
    <col min="6694" max="6694" width="1.42578125" style="123" customWidth="1"/>
    <col min="6695" max="6697" width="7.5703125" style="123" bestFit="1" customWidth="1"/>
    <col min="6698" max="6698" width="1.42578125" style="123" customWidth="1"/>
    <col min="6699" max="6701" width="7.5703125" style="123" bestFit="1" customWidth="1"/>
    <col min="6702" max="6702" width="1.42578125" style="123" customWidth="1"/>
    <col min="6703" max="6705" width="7.5703125" style="123" bestFit="1" customWidth="1"/>
    <col min="6706" max="6706" width="1.42578125" style="123" customWidth="1"/>
    <col min="6707" max="6709" width="7.5703125" style="123" bestFit="1" customWidth="1"/>
    <col min="6710" max="6710" width="1.42578125" style="123" customWidth="1"/>
    <col min="6711" max="6713" width="6.28515625" style="123" bestFit="1" customWidth="1"/>
    <col min="6714" max="6912" width="11.42578125" style="123"/>
    <col min="6913" max="6913" width="16.28515625" style="123" customWidth="1"/>
    <col min="6914" max="6916" width="8.7109375" style="123" bestFit="1" customWidth="1"/>
    <col min="6917" max="6917" width="1.42578125" style="123" customWidth="1"/>
    <col min="6918" max="6920" width="7.5703125" style="123" bestFit="1" customWidth="1"/>
    <col min="6921" max="6921" width="1.42578125" style="123" customWidth="1"/>
    <col min="6922" max="6924" width="7.5703125" style="123" bestFit="1" customWidth="1"/>
    <col min="6925" max="6925" width="1.42578125" style="123" customWidth="1"/>
    <col min="6926" max="6928" width="7.5703125" style="123" bestFit="1" customWidth="1"/>
    <col min="6929" max="6929" width="1.42578125" style="123" customWidth="1"/>
    <col min="6930" max="6932" width="7.5703125" style="123" bestFit="1" customWidth="1"/>
    <col min="6933" max="6933" width="1.42578125" style="123" customWidth="1"/>
    <col min="6934" max="6936" width="7.5703125" style="123" bestFit="1" customWidth="1"/>
    <col min="6937" max="6937" width="1.42578125" style="123" customWidth="1"/>
    <col min="6938" max="6940" width="6.28515625" style="123" bestFit="1" customWidth="1"/>
    <col min="6941" max="6941" width="4.7109375" style="123" customWidth="1"/>
    <col min="6942" max="6942" width="16.28515625" style="123" customWidth="1"/>
    <col min="6943" max="6943" width="9.85546875" style="123" bestFit="1" customWidth="1"/>
    <col min="6944" max="6945" width="8.7109375" style="123" bestFit="1" customWidth="1"/>
    <col min="6946" max="6946" width="1.42578125" style="123" customWidth="1"/>
    <col min="6947" max="6949" width="7.5703125" style="123" bestFit="1" customWidth="1"/>
    <col min="6950" max="6950" width="1.42578125" style="123" customWidth="1"/>
    <col min="6951" max="6953" width="7.5703125" style="123" bestFit="1" customWidth="1"/>
    <col min="6954" max="6954" width="1.42578125" style="123" customWidth="1"/>
    <col min="6955" max="6957" width="7.5703125" style="123" bestFit="1" customWidth="1"/>
    <col min="6958" max="6958" width="1.42578125" style="123" customWidth="1"/>
    <col min="6959" max="6961" width="7.5703125" style="123" bestFit="1" customWidth="1"/>
    <col min="6962" max="6962" width="1.42578125" style="123" customWidth="1"/>
    <col min="6963" max="6965" width="7.5703125" style="123" bestFit="1" customWidth="1"/>
    <col min="6966" max="6966" width="1.42578125" style="123" customWidth="1"/>
    <col min="6967" max="6969" width="6.28515625" style="123" bestFit="1" customWidth="1"/>
    <col min="6970" max="7168" width="11.42578125" style="123"/>
    <col min="7169" max="7169" width="16.28515625" style="123" customWidth="1"/>
    <col min="7170" max="7172" width="8.7109375" style="123" bestFit="1" customWidth="1"/>
    <col min="7173" max="7173" width="1.42578125" style="123" customWidth="1"/>
    <col min="7174" max="7176" width="7.5703125" style="123" bestFit="1" customWidth="1"/>
    <col min="7177" max="7177" width="1.42578125" style="123" customWidth="1"/>
    <col min="7178" max="7180" width="7.5703125" style="123" bestFit="1" customWidth="1"/>
    <col min="7181" max="7181" width="1.42578125" style="123" customWidth="1"/>
    <col min="7182" max="7184" width="7.5703125" style="123" bestFit="1" customWidth="1"/>
    <col min="7185" max="7185" width="1.42578125" style="123" customWidth="1"/>
    <col min="7186" max="7188" width="7.5703125" style="123" bestFit="1" customWidth="1"/>
    <col min="7189" max="7189" width="1.42578125" style="123" customWidth="1"/>
    <col min="7190" max="7192" width="7.5703125" style="123" bestFit="1" customWidth="1"/>
    <col min="7193" max="7193" width="1.42578125" style="123" customWidth="1"/>
    <col min="7194" max="7196" width="6.28515625" style="123" bestFit="1" customWidth="1"/>
    <col min="7197" max="7197" width="4.7109375" style="123" customWidth="1"/>
    <col min="7198" max="7198" width="16.28515625" style="123" customWidth="1"/>
    <col min="7199" max="7199" width="9.85546875" style="123" bestFit="1" customWidth="1"/>
    <col min="7200" max="7201" width="8.7109375" style="123" bestFit="1" customWidth="1"/>
    <col min="7202" max="7202" width="1.42578125" style="123" customWidth="1"/>
    <col min="7203" max="7205" width="7.5703125" style="123" bestFit="1" customWidth="1"/>
    <col min="7206" max="7206" width="1.42578125" style="123" customWidth="1"/>
    <col min="7207" max="7209" width="7.5703125" style="123" bestFit="1" customWidth="1"/>
    <col min="7210" max="7210" width="1.42578125" style="123" customWidth="1"/>
    <col min="7211" max="7213" width="7.5703125" style="123" bestFit="1" customWidth="1"/>
    <col min="7214" max="7214" width="1.42578125" style="123" customWidth="1"/>
    <col min="7215" max="7217" width="7.5703125" style="123" bestFit="1" customWidth="1"/>
    <col min="7218" max="7218" width="1.42578125" style="123" customWidth="1"/>
    <col min="7219" max="7221" width="7.5703125" style="123" bestFit="1" customWidth="1"/>
    <col min="7222" max="7222" width="1.42578125" style="123" customWidth="1"/>
    <col min="7223" max="7225" width="6.28515625" style="123" bestFit="1" customWidth="1"/>
    <col min="7226" max="7424" width="11.42578125" style="123"/>
    <col min="7425" max="7425" width="16.28515625" style="123" customWidth="1"/>
    <col min="7426" max="7428" width="8.7109375" style="123" bestFit="1" customWidth="1"/>
    <col min="7429" max="7429" width="1.42578125" style="123" customWidth="1"/>
    <col min="7430" max="7432" width="7.5703125" style="123" bestFit="1" customWidth="1"/>
    <col min="7433" max="7433" width="1.42578125" style="123" customWidth="1"/>
    <col min="7434" max="7436" width="7.5703125" style="123" bestFit="1" customWidth="1"/>
    <col min="7437" max="7437" width="1.42578125" style="123" customWidth="1"/>
    <col min="7438" max="7440" width="7.5703125" style="123" bestFit="1" customWidth="1"/>
    <col min="7441" max="7441" width="1.42578125" style="123" customWidth="1"/>
    <col min="7442" max="7444" width="7.5703125" style="123" bestFit="1" customWidth="1"/>
    <col min="7445" max="7445" width="1.42578125" style="123" customWidth="1"/>
    <col min="7446" max="7448" width="7.5703125" style="123" bestFit="1" customWidth="1"/>
    <col min="7449" max="7449" width="1.42578125" style="123" customWidth="1"/>
    <col min="7450" max="7452" width="6.28515625" style="123" bestFit="1" customWidth="1"/>
    <col min="7453" max="7453" width="4.7109375" style="123" customWidth="1"/>
    <col min="7454" max="7454" width="16.28515625" style="123" customWidth="1"/>
    <col min="7455" max="7455" width="9.85546875" style="123" bestFit="1" customWidth="1"/>
    <col min="7456" max="7457" width="8.7109375" style="123" bestFit="1" customWidth="1"/>
    <col min="7458" max="7458" width="1.42578125" style="123" customWidth="1"/>
    <col min="7459" max="7461" width="7.5703125" style="123" bestFit="1" customWidth="1"/>
    <col min="7462" max="7462" width="1.42578125" style="123" customWidth="1"/>
    <col min="7463" max="7465" width="7.5703125" style="123" bestFit="1" customWidth="1"/>
    <col min="7466" max="7466" width="1.42578125" style="123" customWidth="1"/>
    <col min="7467" max="7469" width="7.5703125" style="123" bestFit="1" customWidth="1"/>
    <col min="7470" max="7470" width="1.42578125" style="123" customWidth="1"/>
    <col min="7471" max="7473" width="7.5703125" style="123" bestFit="1" customWidth="1"/>
    <col min="7474" max="7474" width="1.42578125" style="123" customWidth="1"/>
    <col min="7475" max="7477" width="7.5703125" style="123" bestFit="1" customWidth="1"/>
    <col min="7478" max="7478" width="1.42578125" style="123" customWidth="1"/>
    <col min="7479" max="7481" width="6.28515625" style="123" bestFit="1" customWidth="1"/>
    <col min="7482" max="7680" width="11.42578125" style="123"/>
    <col min="7681" max="7681" width="16.28515625" style="123" customWidth="1"/>
    <col min="7682" max="7684" width="8.7109375" style="123" bestFit="1" customWidth="1"/>
    <col min="7685" max="7685" width="1.42578125" style="123" customWidth="1"/>
    <col min="7686" max="7688" width="7.5703125" style="123" bestFit="1" customWidth="1"/>
    <col min="7689" max="7689" width="1.42578125" style="123" customWidth="1"/>
    <col min="7690" max="7692" width="7.5703125" style="123" bestFit="1" customWidth="1"/>
    <col min="7693" max="7693" width="1.42578125" style="123" customWidth="1"/>
    <col min="7694" max="7696" width="7.5703125" style="123" bestFit="1" customWidth="1"/>
    <col min="7697" max="7697" width="1.42578125" style="123" customWidth="1"/>
    <col min="7698" max="7700" width="7.5703125" style="123" bestFit="1" customWidth="1"/>
    <col min="7701" max="7701" width="1.42578125" style="123" customWidth="1"/>
    <col min="7702" max="7704" width="7.5703125" style="123" bestFit="1" customWidth="1"/>
    <col min="7705" max="7705" width="1.42578125" style="123" customWidth="1"/>
    <col min="7706" max="7708" width="6.28515625" style="123" bestFit="1" customWidth="1"/>
    <col min="7709" max="7709" width="4.7109375" style="123" customWidth="1"/>
    <col min="7710" max="7710" width="16.28515625" style="123" customWidth="1"/>
    <col min="7711" max="7711" width="9.85546875" style="123" bestFit="1" customWidth="1"/>
    <col min="7712" max="7713" width="8.7109375" style="123" bestFit="1" customWidth="1"/>
    <col min="7714" max="7714" width="1.42578125" style="123" customWidth="1"/>
    <col min="7715" max="7717" width="7.5703125" style="123" bestFit="1" customWidth="1"/>
    <col min="7718" max="7718" width="1.42578125" style="123" customWidth="1"/>
    <col min="7719" max="7721" width="7.5703125" style="123" bestFit="1" customWidth="1"/>
    <col min="7722" max="7722" width="1.42578125" style="123" customWidth="1"/>
    <col min="7723" max="7725" width="7.5703125" style="123" bestFit="1" customWidth="1"/>
    <col min="7726" max="7726" width="1.42578125" style="123" customWidth="1"/>
    <col min="7727" max="7729" width="7.5703125" style="123" bestFit="1" customWidth="1"/>
    <col min="7730" max="7730" width="1.42578125" style="123" customWidth="1"/>
    <col min="7731" max="7733" width="7.5703125" style="123" bestFit="1" customWidth="1"/>
    <col min="7734" max="7734" width="1.42578125" style="123" customWidth="1"/>
    <col min="7735" max="7737" width="6.28515625" style="123" bestFit="1" customWidth="1"/>
    <col min="7738" max="7936" width="11.42578125" style="123"/>
    <col min="7937" max="7937" width="16.28515625" style="123" customWidth="1"/>
    <col min="7938" max="7940" width="8.7109375" style="123" bestFit="1" customWidth="1"/>
    <col min="7941" max="7941" width="1.42578125" style="123" customWidth="1"/>
    <col min="7942" max="7944" width="7.5703125" style="123" bestFit="1" customWidth="1"/>
    <col min="7945" max="7945" width="1.42578125" style="123" customWidth="1"/>
    <col min="7946" max="7948" width="7.5703125" style="123" bestFit="1" customWidth="1"/>
    <col min="7949" max="7949" width="1.42578125" style="123" customWidth="1"/>
    <col min="7950" max="7952" width="7.5703125" style="123" bestFit="1" customWidth="1"/>
    <col min="7953" max="7953" width="1.42578125" style="123" customWidth="1"/>
    <col min="7954" max="7956" width="7.5703125" style="123" bestFit="1" customWidth="1"/>
    <col min="7957" max="7957" width="1.42578125" style="123" customWidth="1"/>
    <col min="7958" max="7960" width="7.5703125" style="123" bestFit="1" customWidth="1"/>
    <col min="7961" max="7961" width="1.42578125" style="123" customWidth="1"/>
    <col min="7962" max="7964" width="6.28515625" style="123" bestFit="1" customWidth="1"/>
    <col min="7965" max="7965" width="4.7109375" style="123" customWidth="1"/>
    <col min="7966" max="7966" width="16.28515625" style="123" customWidth="1"/>
    <col min="7967" max="7967" width="9.85546875" style="123" bestFit="1" customWidth="1"/>
    <col min="7968" max="7969" width="8.7109375" style="123" bestFit="1" customWidth="1"/>
    <col min="7970" max="7970" width="1.42578125" style="123" customWidth="1"/>
    <col min="7971" max="7973" width="7.5703125" style="123" bestFit="1" customWidth="1"/>
    <col min="7974" max="7974" width="1.42578125" style="123" customWidth="1"/>
    <col min="7975" max="7977" width="7.5703125" style="123" bestFit="1" customWidth="1"/>
    <col min="7978" max="7978" width="1.42578125" style="123" customWidth="1"/>
    <col min="7979" max="7981" width="7.5703125" style="123" bestFit="1" customWidth="1"/>
    <col min="7982" max="7982" width="1.42578125" style="123" customWidth="1"/>
    <col min="7983" max="7985" width="7.5703125" style="123" bestFit="1" customWidth="1"/>
    <col min="7986" max="7986" width="1.42578125" style="123" customWidth="1"/>
    <col min="7987" max="7989" width="7.5703125" style="123" bestFit="1" customWidth="1"/>
    <col min="7990" max="7990" width="1.42578125" style="123" customWidth="1"/>
    <col min="7991" max="7993" width="6.28515625" style="123" bestFit="1" customWidth="1"/>
    <col min="7994" max="8192" width="11.42578125" style="123"/>
    <col min="8193" max="8193" width="16.28515625" style="123" customWidth="1"/>
    <col min="8194" max="8196" width="8.7109375" style="123" bestFit="1" customWidth="1"/>
    <col min="8197" max="8197" width="1.42578125" style="123" customWidth="1"/>
    <col min="8198" max="8200" width="7.5703125" style="123" bestFit="1" customWidth="1"/>
    <col min="8201" max="8201" width="1.42578125" style="123" customWidth="1"/>
    <col min="8202" max="8204" width="7.5703125" style="123" bestFit="1" customWidth="1"/>
    <col min="8205" max="8205" width="1.42578125" style="123" customWidth="1"/>
    <col min="8206" max="8208" width="7.5703125" style="123" bestFit="1" customWidth="1"/>
    <col min="8209" max="8209" width="1.42578125" style="123" customWidth="1"/>
    <col min="8210" max="8212" width="7.5703125" style="123" bestFit="1" customWidth="1"/>
    <col min="8213" max="8213" width="1.42578125" style="123" customWidth="1"/>
    <col min="8214" max="8216" width="7.5703125" style="123" bestFit="1" customWidth="1"/>
    <col min="8217" max="8217" width="1.42578125" style="123" customWidth="1"/>
    <col min="8218" max="8220" width="6.28515625" style="123" bestFit="1" customWidth="1"/>
    <col min="8221" max="8221" width="4.7109375" style="123" customWidth="1"/>
    <col min="8222" max="8222" width="16.28515625" style="123" customWidth="1"/>
    <col min="8223" max="8223" width="9.85546875" style="123" bestFit="1" customWidth="1"/>
    <col min="8224" max="8225" width="8.7109375" style="123" bestFit="1" customWidth="1"/>
    <col min="8226" max="8226" width="1.42578125" style="123" customWidth="1"/>
    <col min="8227" max="8229" width="7.5703125" style="123" bestFit="1" customWidth="1"/>
    <col min="8230" max="8230" width="1.42578125" style="123" customWidth="1"/>
    <col min="8231" max="8233" width="7.5703125" style="123" bestFit="1" customWidth="1"/>
    <col min="8234" max="8234" width="1.42578125" style="123" customWidth="1"/>
    <col min="8235" max="8237" width="7.5703125" style="123" bestFit="1" customWidth="1"/>
    <col min="8238" max="8238" width="1.42578125" style="123" customWidth="1"/>
    <col min="8239" max="8241" width="7.5703125" style="123" bestFit="1" customWidth="1"/>
    <col min="8242" max="8242" width="1.42578125" style="123" customWidth="1"/>
    <col min="8243" max="8245" width="7.5703125" style="123" bestFit="1" customWidth="1"/>
    <col min="8246" max="8246" width="1.42578125" style="123" customWidth="1"/>
    <col min="8247" max="8249" width="6.28515625" style="123" bestFit="1" customWidth="1"/>
    <col min="8250" max="8448" width="11.42578125" style="123"/>
    <col min="8449" max="8449" width="16.28515625" style="123" customWidth="1"/>
    <col min="8450" max="8452" width="8.7109375" style="123" bestFit="1" customWidth="1"/>
    <col min="8453" max="8453" width="1.42578125" style="123" customWidth="1"/>
    <col min="8454" max="8456" width="7.5703125" style="123" bestFit="1" customWidth="1"/>
    <col min="8457" max="8457" width="1.42578125" style="123" customWidth="1"/>
    <col min="8458" max="8460" width="7.5703125" style="123" bestFit="1" customWidth="1"/>
    <col min="8461" max="8461" width="1.42578125" style="123" customWidth="1"/>
    <col min="8462" max="8464" width="7.5703125" style="123" bestFit="1" customWidth="1"/>
    <col min="8465" max="8465" width="1.42578125" style="123" customWidth="1"/>
    <col min="8466" max="8468" width="7.5703125" style="123" bestFit="1" customWidth="1"/>
    <col min="8469" max="8469" width="1.42578125" style="123" customWidth="1"/>
    <col min="8470" max="8472" width="7.5703125" style="123" bestFit="1" customWidth="1"/>
    <col min="8473" max="8473" width="1.42578125" style="123" customWidth="1"/>
    <col min="8474" max="8476" width="6.28515625" style="123" bestFit="1" customWidth="1"/>
    <col min="8477" max="8477" width="4.7109375" style="123" customWidth="1"/>
    <col min="8478" max="8478" width="16.28515625" style="123" customWidth="1"/>
    <col min="8479" max="8479" width="9.85546875" style="123" bestFit="1" customWidth="1"/>
    <col min="8480" max="8481" width="8.7109375" style="123" bestFit="1" customWidth="1"/>
    <col min="8482" max="8482" width="1.42578125" style="123" customWidth="1"/>
    <col min="8483" max="8485" width="7.5703125" style="123" bestFit="1" customWidth="1"/>
    <col min="8486" max="8486" width="1.42578125" style="123" customWidth="1"/>
    <col min="8487" max="8489" width="7.5703125" style="123" bestFit="1" customWidth="1"/>
    <col min="8490" max="8490" width="1.42578125" style="123" customWidth="1"/>
    <col min="8491" max="8493" width="7.5703125" style="123" bestFit="1" customWidth="1"/>
    <col min="8494" max="8494" width="1.42578125" style="123" customWidth="1"/>
    <col min="8495" max="8497" width="7.5703125" style="123" bestFit="1" customWidth="1"/>
    <col min="8498" max="8498" width="1.42578125" style="123" customWidth="1"/>
    <col min="8499" max="8501" width="7.5703125" style="123" bestFit="1" customWidth="1"/>
    <col min="8502" max="8502" width="1.42578125" style="123" customWidth="1"/>
    <col min="8503" max="8505" width="6.28515625" style="123" bestFit="1" customWidth="1"/>
    <col min="8506" max="8704" width="11.42578125" style="123"/>
    <col min="8705" max="8705" width="16.28515625" style="123" customWidth="1"/>
    <col min="8706" max="8708" width="8.7109375" style="123" bestFit="1" customWidth="1"/>
    <col min="8709" max="8709" width="1.42578125" style="123" customWidth="1"/>
    <col min="8710" max="8712" width="7.5703125" style="123" bestFit="1" customWidth="1"/>
    <col min="8713" max="8713" width="1.42578125" style="123" customWidth="1"/>
    <col min="8714" max="8716" width="7.5703125" style="123" bestFit="1" customWidth="1"/>
    <col min="8717" max="8717" width="1.42578125" style="123" customWidth="1"/>
    <col min="8718" max="8720" width="7.5703125" style="123" bestFit="1" customWidth="1"/>
    <col min="8721" max="8721" width="1.42578125" style="123" customWidth="1"/>
    <col min="8722" max="8724" width="7.5703125" style="123" bestFit="1" customWidth="1"/>
    <col min="8725" max="8725" width="1.42578125" style="123" customWidth="1"/>
    <col min="8726" max="8728" width="7.5703125" style="123" bestFit="1" customWidth="1"/>
    <col min="8729" max="8729" width="1.42578125" style="123" customWidth="1"/>
    <col min="8730" max="8732" width="6.28515625" style="123" bestFit="1" customWidth="1"/>
    <col min="8733" max="8733" width="4.7109375" style="123" customWidth="1"/>
    <col min="8734" max="8734" width="16.28515625" style="123" customWidth="1"/>
    <col min="8735" max="8735" width="9.85546875" style="123" bestFit="1" customWidth="1"/>
    <col min="8736" max="8737" width="8.7109375" style="123" bestFit="1" customWidth="1"/>
    <col min="8738" max="8738" width="1.42578125" style="123" customWidth="1"/>
    <col min="8739" max="8741" width="7.5703125" style="123" bestFit="1" customWidth="1"/>
    <col min="8742" max="8742" width="1.42578125" style="123" customWidth="1"/>
    <col min="8743" max="8745" width="7.5703125" style="123" bestFit="1" customWidth="1"/>
    <col min="8746" max="8746" width="1.42578125" style="123" customWidth="1"/>
    <col min="8747" max="8749" width="7.5703125" style="123" bestFit="1" customWidth="1"/>
    <col min="8750" max="8750" width="1.42578125" style="123" customWidth="1"/>
    <col min="8751" max="8753" width="7.5703125" style="123" bestFit="1" customWidth="1"/>
    <col min="8754" max="8754" width="1.42578125" style="123" customWidth="1"/>
    <col min="8755" max="8757" width="7.5703125" style="123" bestFit="1" customWidth="1"/>
    <col min="8758" max="8758" width="1.42578125" style="123" customWidth="1"/>
    <col min="8759" max="8761" width="6.28515625" style="123" bestFit="1" customWidth="1"/>
    <col min="8762" max="8960" width="11.42578125" style="123"/>
    <col min="8961" max="8961" width="16.28515625" style="123" customWidth="1"/>
    <col min="8962" max="8964" width="8.7109375" style="123" bestFit="1" customWidth="1"/>
    <col min="8965" max="8965" width="1.42578125" style="123" customWidth="1"/>
    <col min="8966" max="8968" width="7.5703125" style="123" bestFit="1" customWidth="1"/>
    <col min="8969" max="8969" width="1.42578125" style="123" customWidth="1"/>
    <col min="8970" max="8972" width="7.5703125" style="123" bestFit="1" customWidth="1"/>
    <col min="8973" max="8973" width="1.42578125" style="123" customWidth="1"/>
    <col min="8974" max="8976" width="7.5703125" style="123" bestFit="1" customWidth="1"/>
    <col min="8977" max="8977" width="1.42578125" style="123" customWidth="1"/>
    <col min="8978" max="8980" width="7.5703125" style="123" bestFit="1" customWidth="1"/>
    <col min="8981" max="8981" width="1.42578125" style="123" customWidth="1"/>
    <col min="8982" max="8984" width="7.5703125" style="123" bestFit="1" customWidth="1"/>
    <col min="8985" max="8985" width="1.42578125" style="123" customWidth="1"/>
    <col min="8986" max="8988" width="6.28515625" style="123" bestFit="1" customWidth="1"/>
    <col min="8989" max="8989" width="4.7109375" style="123" customWidth="1"/>
    <col min="8990" max="8990" width="16.28515625" style="123" customWidth="1"/>
    <col min="8991" max="8991" width="9.85546875" style="123" bestFit="1" customWidth="1"/>
    <col min="8992" max="8993" width="8.7109375" style="123" bestFit="1" customWidth="1"/>
    <col min="8994" max="8994" width="1.42578125" style="123" customWidth="1"/>
    <col min="8995" max="8997" width="7.5703125" style="123" bestFit="1" customWidth="1"/>
    <col min="8998" max="8998" width="1.42578125" style="123" customWidth="1"/>
    <col min="8999" max="9001" width="7.5703125" style="123" bestFit="1" customWidth="1"/>
    <col min="9002" max="9002" width="1.42578125" style="123" customWidth="1"/>
    <col min="9003" max="9005" width="7.5703125" style="123" bestFit="1" customWidth="1"/>
    <col min="9006" max="9006" width="1.42578125" style="123" customWidth="1"/>
    <col min="9007" max="9009" width="7.5703125" style="123" bestFit="1" customWidth="1"/>
    <col min="9010" max="9010" width="1.42578125" style="123" customWidth="1"/>
    <col min="9011" max="9013" width="7.5703125" style="123" bestFit="1" customWidth="1"/>
    <col min="9014" max="9014" width="1.42578125" style="123" customWidth="1"/>
    <col min="9015" max="9017" width="6.28515625" style="123" bestFit="1" customWidth="1"/>
    <col min="9018" max="9216" width="11.42578125" style="123"/>
    <col min="9217" max="9217" width="16.28515625" style="123" customWidth="1"/>
    <col min="9218" max="9220" width="8.7109375" style="123" bestFit="1" customWidth="1"/>
    <col min="9221" max="9221" width="1.42578125" style="123" customWidth="1"/>
    <col min="9222" max="9224" width="7.5703125" style="123" bestFit="1" customWidth="1"/>
    <col min="9225" max="9225" width="1.42578125" style="123" customWidth="1"/>
    <col min="9226" max="9228" width="7.5703125" style="123" bestFit="1" customWidth="1"/>
    <col min="9229" max="9229" width="1.42578125" style="123" customWidth="1"/>
    <col min="9230" max="9232" width="7.5703125" style="123" bestFit="1" customWidth="1"/>
    <col min="9233" max="9233" width="1.42578125" style="123" customWidth="1"/>
    <col min="9234" max="9236" width="7.5703125" style="123" bestFit="1" customWidth="1"/>
    <col min="9237" max="9237" width="1.42578125" style="123" customWidth="1"/>
    <col min="9238" max="9240" width="7.5703125" style="123" bestFit="1" customWidth="1"/>
    <col min="9241" max="9241" width="1.42578125" style="123" customWidth="1"/>
    <col min="9242" max="9244" width="6.28515625" style="123" bestFit="1" customWidth="1"/>
    <col min="9245" max="9245" width="4.7109375" style="123" customWidth="1"/>
    <col min="9246" max="9246" width="16.28515625" style="123" customWidth="1"/>
    <col min="9247" max="9247" width="9.85546875" style="123" bestFit="1" customWidth="1"/>
    <col min="9248" max="9249" width="8.7109375" style="123" bestFit="1" customWidth="1"/>
    <col min="9250" max="9250" width="1.42578125" style="123" customWidth="1"/>
    <col min="9251" max="9253" width="7.5703125" style="123" bestFit="1" customWidth="1"/>
    <col min="9254" max="9254" width="1.42578125" style="123" customWidth="1"/>
    <col min="9255" max="9257" width="7.5703125" style="123" bestFit="1" customWidth="1"/>
    <col min="9258" max="9258" width="1.42578125" style="123" customWidth="1"/>
    <col min="9259" max="9261" width="7.5703125" style="123" bestFit="1" customWidth="1"/>
    <col min="9262" max="9262" width="1.42578125" style="123" customWidth="1"/>
    <col min="9263" max="9265" width="7.5703125" style="123" bestFit="1" customWidth="1"/>
    <col min="9266" max="9266" width="1.42578125" style="123" customWidth="1"/>
    <col min="9267" max="9269" width="7.5703125" style="123" bestFit="1" customWidth="1"/>
    <col min="9270" max="9270" width="1.42578125" style="123" customWidth="1"/>
    <col min="9271" max="9273" width="6.28515625" style="123" bestFit="1" customWidth="1"/>
    <col min="9274" max="9472" width="11.42578125" style="123"/>
    <col min="9473" max="9473" width="16.28515625" style="123" customWidth="1"/>
    <col min="9474" max="9476" width="8.7109375" style="123" bestFit="1" customWidth="1"/>
    <col min="9477" max="9477" width="1.42578125" style="123" customWidth="1"/>
    <col min="9478" max="9480" width="7.5703125" style="123" bestFit="1" customWidth="1"/>
    <col min="9481" max="9481" width="1.42578125" style="123" customWidth="1"/>
    <col min="9482" max="9484" width="7.5703125" style="123" bestFit="1" customWidth="1"/>
    <col min="9485" max="9485" width="1.42578125" style="123" customWidth="1"/>
    <col min="9486" max="9488" width="7.5703125" style="123" bestFit="1" customWidth="1"/>
    <col min="9489" max="9489" width="1.42578125" style="123" customWidth="1"/>
    <col min="9490" max="9492" width="7.5703125" style="123" bestFit="1" customWidth="1"/>
    <col min="9493" max="9493" width="1.42578125" style="123" customWidth="1"/>
    <col min="9494" max="9496" width="7.5703125" style="123" bestFit="1" customWidth="1"/>
    <col min="9497" max="9497" width="1.42578125" style="123" customWidth="1"/>
    <col min="9498" max="9500" width="6.28515625" style="123" bestFit="1" customWidth="1"/>
    <col min="9501" max="9501" width="4.7109375" style="123" customWidth="1"/>
    <col min="9502" max="9502" width="16.28515625" style="123" customWidth="1"/>
    <col min="9503" max="9503" width="9.85546875" style="123" bestFit="1" customWidth="1"/>
    <col min="9504" max="9505" width="8.7109375" style="123" bestFit="1" customWidth="1"/>
    <col min="9506" max="9506" width="1.42578125" style="123" customWidth="1"/>
    <col min="9507" max="9509" width="7.5703125" style="123" bestFit="1" customWidth="1"/>
    <col min="9510" max="9510" width="1.42578125" style="123" customWidth="1"/>
    <col min="9511" max="9513" width="7.5703125" style="123" bestFit="1" customWidth="1"/>
    <col min="9514" max="9514" width="1.42578125" style="123" customWidth="1"/>
    <col min="9515" max="9517" width="7.5703125" style="123" bestFit="1" customWidth="1"/>
    <col min="9518" max="9518" width="1.42578125" style="123" customWidth="1"/>
    <col min="9519" max="9521" width="7.5703125" style="123" bestFit="1" customWidth="1"/>
    <col min="9522" max="9522" width="1.42578125" style="123" customWidth="1"/>
    <col min="9523" max="9525" width="7.5703125" style="123" bestFit="1" customWidth="1"/>
    <col min="9526" max="9526" width="1.42578125" style="123" customWidth="1"/>
    <col min="9527" max="9529" width="6.28515625" style="123" bestFit="1" customWidth="1"/>
    <col min="9530" max="9728" width="11.42578125" style="123"/>
    <col min="9729" max="9729" width="16.28515625" style="123" customWidth="1"/>
    <col min="9730" max="9732" width="8.7109375" style="123" bestFit="1" customWidth="1"/>
    <col min="9733" max="9733" width="1.42578125" style="123" customWidth="1"/>
    <col min="9734" max="9736" width="7.5703125" style="123" bestFit="1" customWidth="1"/>
    <col min="9737" max="9737" width="1.42578125" style="123" customWidth="1"/>
    <col min="9738" max="9740" width="7.5703125" style="123" bestFit="1" customWidth="1"/>
    <col min="9741" max="9741" width="1.42578125" style="123" customWidth="1"/>
    <col min="9742" max="9744" width="7.5703125" style="123" bestFit="1" customWidth="1"/>
    <col min="9745" max="9745" width="1.42578125" style="123" customWidth="1"/>
    <col min="9746" max="9748" width="7.5703125" style="123" bestFit="1" customWidth="1"/>
    <col min="9749" max="9749" width="1.42578125" style="123" customWidth="1"/>
    <col min="9750" max="9752" width="7.5703125" style="123" bestFit="1" customWidth="1"/>
    <col min="9753" max="9753" width="1.42578125" style="123" customWidth="1"/>
    <col min="9754" max="9756" width="6.28515625" style="123" bestFit="1" customWidth="1"/>
    <col min="9757" max="9757" width="4.7109375" style="123" customWidth="1"/>
    <col min="9758" max="9758" width="16.28515625" style="123" customWidth="1"/>
    <col min="9759" max="9759" width="9.85546875" style="123" bestFit="1" customWidth="1"/>
    <col min="9760" max="9761" width="8.7109375" style="123" bestFit="1" customWidth="1"/>
    <col min="9762" max="9762" width="1.42578125" style="123" customWidth="1"/>
    <col min="9763" max="9765" width="7.5703125" style="123" bestFit="1" customWidth="1"/>
    <col min="9766" max="9766" width="1.42578125" style="123" customWidth="1"/>
    <col min="9767" max="9769" width="7.5703125" style="123" bestFit="1" customWidth="1"/>
    <col min="9770" max="9770" width="1.42578125" style="123" customWidth="1"/>
    <col min="9771" max="9773" width="7.5703125" style="123" bestFit="1" customWidth="1"/>
    <col min="9774" max="9774" width="1.42578125" style="123" customWidth="1"/>
    <col min="9775" max="9777" width="7.5703125" style="123" bestFit="1" customWidth="1"/>
    <col min="9778" max="9778" width="1.42578125" style="123" customWidth="1"/>
    <col min="9779" max="9781" width="7.5703125" style="123" bestFit="1" customWidth="1"/>
    <col min="9782" max="9782" width="1.42578125" style="123" customWidth="1"/>
    <col min="9783" max="9785" width="6.28515625" style="123" bestFit="1" customWidth="1"/>
    <col min="9786" max="9984" width="11.42578125" style="123"/>
    <col min="9985" max="9985" width="16.28515625" style="123" customWidth="1"/>
    <col min="9986" max="9988" width="8.7109375" style="123" bestFit="1" customWidth="1"/>
    <col min="9989" max="9989" width="1.42578125" style="123" customWidth="1"/>
    <col min="9990" max="9992" width="7.5703125" style="123" bestFit="1" customWidth="1"/>
    <col min="9993" max="9993" width="1.42578125" style="123" customWidth="1"/>
    <col min="9994" max="9996" width="7.5703125" style="123" bestFit="1" customWidth="1"/>
    <col min="9997" max="9997" width="1.42578125" style="123" customWidth="1"/>
    <col min="9998" max="10000" width="7.5703125" style="123" bestFit="1" customWidth="1"/>
    <col min="10001" max="10001" width="1.42578125" style="123" customWidth="1"/>
    <col min="10002" max="10004" width="7.5703125" style="123" bestFit="1" customWidth="1"/>
    <col min="10005" max="10005" width="1.42578125" style="123" customWidth="1"/>
    <col min="10006" max="10008" width="7.5703125" style="123" bestFit="1" customWidth="1"/>
    <col min="10009" max="10009" width="1.42578125" style="123" customWidth="1"/>
    <col min="10010" max="10012" width="6.28515625" style="123" bestFit="1" customWidth="1"/>
    <col min="10013" max="10013" width="4.7109375" style="123" customWidth="1"/>
    <col min="10014" max="10014" width="16.28515625" style="123" customWidth="1"/>
    <col min="10015" max="10015" width="9.85546875" style="123" bestFit="1" customWidth="1"/>
    <col min="10016" max="10017" width="8.7109375" style="123" bestFit="1" customWidth="1"/>
    <col min="10018" max="10018" width="1.42578125" style="123" customWidth="1"/>
    <col min="10019" max="10021" width="7.5703125" style="123" bestFit="1" customWidth="1"/>
    <col min="10022" max="10022" width="1.42578125" style="123" customWidth="1"/>
    <col min="10023" max="10025" width="7.5703125" style="123" bestFit="1" customWidth="1"/>
    <col min="10026" max="10026" width="1.42578125" style="123" customWidth="1"/>
    <col min="10027" max="10029" width="7.5703125" style="123" bestFit="1" customWidth="1"/>
    <col min="10030" max="10030" width="1.42578125" style="123" customWidth="1"/>
    <col min="10031" max="10033" width="7.5703125" style="123" bestFit="1" customWidth="1"/>
    <col min="10034" max="10034" width="1.42578125" style="123" customWidth="1"/>
    <col min="10035" max="10037" width="7.5703125" style="123" bestFit="1" customWidth="1"/>
    <col min="10038" max="10038" width="1.42578125" style="123" customWidth="1"/>
    <col min="10039" max="10041" width="6.28515625" style="123" bestFit="1" customWidth="1"/>
    <col min="10042" max="10240" width="11.42578125" style="123"/>
    <col min="10241" max="10241" width="16.28515625" style="123" customWidth="1"/>
    <col min="10242" max="10244" width="8.7109375" style="123" bestFit="1" customWidth="1"/>
    <col min="10245" max="10245" width="1.42578125" style="123" customWidth="1"/>
    <col min="10246" max="10248" width="7.5703125" style="123" bestFit="1" customWidth="1"/>
    <col min="10249" max="10249" width="1.42578125" style="123" customWidth="1"/>
    <col min="10250" max="10252" width="7.5703125" style="123" bestFit="1" customWidth="1"/>
    <col min="10253" max="10253" width="1.42578125" style="123" customWidth="1"/>
    <col min="10254" max="10256" width="7.5703125" style="123" bestFit="1" customWidth="1"/>
    <col min="10257" max="10257" width="1.42578125" style="123" customWidth="1"/>
    <col min="10258" max="10260" width="7.5703125" style="123" bestFit="1" customWidth="1"/>
    <col min="10261" max="10261" width="1.42578125" style="123" customWidth="1"/>
    <col min="10262" max="10264" width="7.5703125" style="123" bestFit="1" customWidth="1"/>
    <col min="10265" max="10265" width="1.42578125" style="123" customWidth="1"/>
    <col min="10266" max="10268" width="6.28515625" style="123" bestFit="1" customWidth="1"/>
    <col min="10269" max="10269" width="4.7109375" style="123" customWidth="1"/>
    <col min="10270" max="10270" width="16.28515625" style="123" customWidth="1"/>
    <col min="10271" max="10271" width="9.85546875" style="123" bestFit="1" customWidth="1"/>
    <col min="10272" max="10273" width="8.7109375" style="123" bestFit="1" customWidth="1"/>
    <col min="10274" max="10274" width="1.42578125" style="123" customWidth="1"/>
    <col min="10275" max="10277" width="7.5703125" style="123" bestFit="1" customWidth="1"/>
    <col min="10278" max="10278" width="1.42578125" style="123" customWidth="1"/>
    <col min="10279" max="10281" width="7.5703125" style="123" bestFit="1" customWidth="1"/>
    <col min="10282" max="10282" width="1.42578125" style="123" customWidth="1"/>
    <col min="10283" max="10285" width="7.5703125" style="123" bestFit="1" customWidth="1"/>
    <col min="10286" max="10286" width="1.42578125" style="123" customWidth="1"/>
    <col min="10287" max="10289" width="7.5703125" style="123" bestFit="1" customWidth="1"/>
    <col min="10290" max="10290" width="1.42578125" style="123" customWidth="1"/>
    <col min="10291" max="10293" width="7.5703125" style="123" bestFit="1" customWidth="1"/>
    <col min="10294" max="10294" width="1.42578125" style="123" customWidth="1"/>
    <col min="10295" max="10297" width="6.28515625" style="123" bestFit="1" customWidth="1"/>
    <col min="10298" max="10496" width="11.42578125" style="123"/>
    <col min="10497" max="10497" width="16.28515625" style="123" customWidth="1"/>
    <col min="10498" max="10500" width="8.7109375" style="123" bestFit="1" customWidth="1"/>
    <col min="10501" max="10501" width="1.42578125" style="123" customWidth="1"/>
    <col min="10502" max="10504" width="7.5703125" style="123" bestFit="1" customWidth="1"/>
    <col min="10505" max="10505" width="1.42578125" style="123" customWidth="1"/>
    <col min="10506" max="10508" width="7.5703125" style="123" bestFit="1" customWidth="1"/>
    <col min="10509" max="10509" width="1.42578125" style="123" customWidth="1"/>
    <col min="10510" max="10512" width="7.5703125" style="123" bestFit="1" customWidth="1"/>
    <col min="10513" max="10513" width="1.42578125" style="123" customWidth="1"/>
    <col min="10514" max="10516" width="7.5703125" style="123" bestFit="1" customWidth="1"/>
    <col min="10517" max="10517" width="1.42578125" style="123" customWidth="1"/>
    <col min="10518" max="10520" width="7.5703125" style="123" bestFit="1" customWidth="1"/>
    <col min="10521" max="10521" width="1.42578125" style="123" customWidth="1"/>
    <col min="10522" max="10524" width="6.28515625" style="123" bestFit="1" customWidth="1"/>
    <col min="10525" max="10525" width="4.7109375" style="123" customWidth="1"/>
    <col min="10526" max="10526" width="16.28515625" style="123" customWidth="1"/>
    <col min="10527" max="10527" width="9.85546875" style="123" bestFit="1" customWidth="1"/>
    <col min="10528" max="10529" width="8.7109375" style="123" bestFit="1" customWidth="1"/>
    <col min="10530" max="10530" width="1.42578125" style="123" customWidth="1"/>
    <col min="10531" max="10533" width="7.5703125" style="123" bestFit="1" customWidth="1"/>
    <col min="10534" max="10534" width="1.42578125" style="123" customWidth="1"/>
    <col min="10535" max="10537" width="7.5703125" style="123" bestFit="1" customWidth="1"/>
    <col min="10538" max="10538" width="1.42578125" style="123" customWidth="1"/>
    <col min="10539" max="10541" width="7.5703125" style="123" bestFit="1" customWidth="1"/>
    <col min="10542" max="10542" width="1.42578125" style="123" customWidth="1"/>
    <col min="10543" max="10545" width="7.5703125" style="123" bestFit="1" customWidth="1"/>
    <col min="10546" max="10546" width="1.42578125" style="123" customWidth="1"/>
    <col min="10547" max="10549" width="7.5703125" style="123" bestFit="1" customWidth="1"/>
    <col min="10550" max="10550" width="1.42578125" style="123" customWidth="1"/>
    <col min="10551" max="10553" width="6.28515625" style="123" bestFit="1" customWidth="1"/>
    <col min="10554" max="10752" width="11.42578125" style="123"/>
    <col min="10753" max="10753" width="16.28515625" style="123" customWidth="1"/>
    <col min="10754" max="10756" width="8.7109375" style="123" bestFit="1" customWidth="1"/>
    <col min="10757" max="10757" width="1.42578125" style="123" customWidth="1"/>
    <col min="10758" max="10760" width="7.5703125" style="123" bestFit="1" customWidth="1"/>
    <col min="10761" max="10761" width="1.42578125" style="123" customWidth="1"/>
    <col min="10762" max="10764" width="7.5703125" style="123" bestFit="1" customWidth="1"/>
    <col min="10765" max="10765" width="1.42578125" style="123" customWidth="1"/>
    <col min="10766" max="10768" width="7.5703125" style="123" bestFit="1" customWidth="1"/>
    <col min="10769" max="10769" width="1.42578125" style="123" customWidth="1"/>
    <col min="10770" max="10772" width="7.5703125" style="123" bestFit="1" customWidth="1"/>
    <col min="10773" max="10773" width="1.42578125" style="123" customWidth="1"/>
    <col min="10774" max="10776" width="7.5703125" style="123" bestFit="1" customWidth="1"/>
    <col min="10777" max="10777" width="1.42578125" style="123" customWidth="1"/>
    <col min="10778" max="10780" width="6.28515625" style="123" bestFit="1" customWidth="1"/>
    <col min="10781" max="10781" width="4.7109375" style="123" customWidth="1"/>
    <col min="10782" max="10782" width="16.28515625" style="123" customWidth="1"/>
    <col min="10783" max="10783" width="9.85546875" style="123" bestFit="1" customWidth="1"/>
    <col min="10784" max="10785" width="8.7109375" style="123" bestFit="1" customWidth="1"/>
    <col min="10786" max="10786" width="1.42578125" style="123" customWidth="1"/>
    <col min="10787" max="10789" width="7.5703125" style="123" bestFit="1" customWidth="1"/>
    <col min="10790" max="10790" width="1.42578125" style="123" customWidth="1"/>
    <col min="10791" max="10793" width="7.5703125" style="123" bestFit="1" customWidth="1"/>
    <col min="10794" max="10794" width="1.42578125" style="123" customWidth="1"/>
    <col min="10795" max="10797" width="7.5703125" style="123" bestFit="1" customWidth="1"/>
    <col min="10798" max="10798" width="1.42578125" style="123" customWidth="1"/>
    <col min="10799" max="10801" width="7.5703125" style="123" bestFit="1" customWidth="1"/>
    <col min="10802" max="10802" width="1.42578125" style="123" customWidth="1"/>
    <col min="10803" max="10805" width="7.5703125" style="123" bestFit="1" customWidth="1"/>
    <col min="10806" max="10806" width="1.42578125" style="123" customWidth="1"/>
    <col min="10807" max="10809" width="6.28515625" style="123" bestFit="1" customWidth="1"/>
    <col min="10810" max="11008" width="11.42578125" style="123"/>
    <col min="11009" max="11009" width="16.28515625" style="123" customWidth="1"/>
    <col min="11010" max="11012" width="8.7109375" style="123" bestFit="1" customWidth="1"/>
    <col min="11013" max="11013" width="1.42578125" style="123" customWidth="1"/>
    <col min="11014" max="11016" width="7.5703125" style="123" bestFit="1" customWidth="1"/>
    <col min="11017" max="11017" width="1.42578125" style="123" customWidth="1"/>
    <col min="11018" max="11020" width="7.5703125" style="123" bestFit="1" customWidth="1"/>
    <col min="11021" max="11021" width="1.42578125" style="123" customWidth="1"/>
    <col min="11022" max="11024" width="7.5703125" style="123" bestFit="1" customWidth="1"/>
    <col min="11025" max="11025" width="1.42578125" style="123" customWidth="1"/>
    <col min="11026" max="11028" width="7.5703125" style="123" bestFit="1" customWidth="1"/>
    <col min="11029" max="11029" width="1.42578125" style="123" customWidth="1"/>
    <col min="11030" max="11032" width="7.5703125" style="123" bestFit="1" customWidth="1"/>
    <col min="11033" max="11033" width="1.42578125" style="123" customWidth="1"/>
    <col min="11034" max="11036" width="6.28515625" style="123" bestFit="1" customWidth="1"/>
    <col min="11037" max="11037" width="4.7109375" style="123" customWidth="1"/>
    <col min="11038" max="11038" width="16.28515625" style="123" customWidth="1"/>
    <col min="11039" max="11039" width="9.85546875" style="123" bestFit="1" customWidth="1"/>
    <col min="11040" max="11041" width="8.7109375" style="123" bestFit="1" customWidth="1"/>
    <col min="11042" max="11042" width="1.42578125" style="123" customWidth="1"/>
    <col min="11043" max="11045" width="7.5703125" style="123" bestFit="1" customWidth="1"/>
    <col min="11046" max="11046" width="1.42578125" style="123" customWidth="1"/>
    <col min="11047" max="11049" width="7.5703125" style="123" bestFit="1" customWidth="1"/>
    <col min="11050" max="11050" width="1.42578125" style="123" customWidth="1"/>
    <col min="11051" max="11053" width="7.5703125" style="123" bestFit="1" customWidth="1"/>
    <col min="11054" max="11054" width="1.42578125" style="123" customWidth="1"/>
    <col min="11055" max="11057" width="7.5703125" style="123" bestFit="1" customWidth="1"/>
    <col min="11058" max="11058" width="1.42578125" style="123" customWidth="1"/>
    <col min="11059" max="11061" width="7.5703125" style="123" bestFit="1" customWidth="1"/>
    <col min="11062" max="11062" width="1.42578125" style="123" customWidth="1"/>
    <col min="11063" max="11065" width="6.28515625" style="123" bestFit="1" customWidth="1"/>
    <col min="11066" max="11264" width="11.42578125" style="123"/>
    <col min="11265" max="11265" width="16.28515625" style="123" customWidth="1"/>
    <col min="11266" max="11268" width="8.7109375" style="123" bestFit="1" customWidth="1"/>
    <col min="11269" max="11269" width="1.42578125" style="123" customWidth="1"/>
    <col min="11270" max="11272" width="7.5703125" style="123" bestFit="1" customWidth="1"/>
    <col min="11273" max="11273" width="1.42578125" style="123" customWidth="1"/>
    <col min="11274" max="11276" width="7.5703125" style="123" bestFit="1" customWidth="1"/>
    <col min="11277" max="11277" width="1.42578125" style="123" customWidth="1"/>
    <col min="11278" max="11280" width="7.5703125" style="123" bestFit="1" customWidth="1"/>
    <col min="11281" max="11281" width="1.42578125" style="123" customWidth="1"/>
    <col min="11282" max="11284" width="7.5703125" style="123" bestFit="1" customWidth="1"/>
    <col min="11285" max="11285" width="1.42578125" style="123" customWidth="1"/>
    <col min="11286" max="11288" width="7.5703125" style="123" bestFit="1" customWidth="1"/>
    <col min="11289" max="11289" width="1.42578125" style="123" customWidth="1"/>
    <col min="11290" max="11292" width="6.28515625" style="123" bestFit="1" customWidth="1"/>
    <col min="11293" max="11293" width="4.7109375" style="123" customWidth="1"/>
    <col min="11294" max="11294" width="16.28515625" style="123" customWidth="1"/>
    <col min="11295" max="11295" width="9.85546875" style="123" bestFit="1" customWidth="1"/>
    <col min="11296" max="11297" width="8.7109375" style="123" bestFit="1" customWidth="1"/>
    <col min="11298" max="11298" width="1.42578125" style="123" customWidth="1"/>
    <col min="11299" max="11301" width="7.5703125" style="123" bestFit="1" customWidth="1"/>
    <col min="11302" max="11302" width="1.42578125" style="123" customWidth="1"/>
    <col min="11303" max="11305" width="7.5703125" style="123" bestFit="1" customWidth="1"/>
    <col min="11306" max="11306" width="1.42578125" style="123" customWidth="1"/>
    <col min="11307" max="11309" width="7.5703125" style="123" bestFit="1" customWidth="1"/>
    <col min="11310" max="11310" width="1.42578125" style="123" customWidth="1"/>
    <col min="11311" max="11313" width="7.5703125" style="123" bestFit="1" customWidth="1"/>
    <col min="11314" max="11314" width="1.42578125" style="123" customWidth="1"/>
    <col min="11315" max="11317" width="7.5703125" style="123" bestFit="1" customWidth="1"/>
    <col min="11318" max="11318" width="1.42578125" style="123" customWidth="1"/>
    <col min="11319" max="11321" width="6.28515625" style="123" bestFit="1" customWidth="1"/>
    <col min="11322" max="11520" width="11.42578125" style="123"/>
    <col min="11521" max="11521" width="16.28515625" style="123" customWidth="1"/>
    <col min="11522" max="11524" width="8.7109375" style="123" bestFit="1" customWidth="1"/>
    <col min="11525" max="11525" width="1.42578125" style="123" customWidth="1"/>
    <col min="11526" max="11528" width="7.5703125" style="123" bestFit="1" customWidth="1"/>
    <col min="11529" max="11529" width="1.42578125" style="123" customWidth="1"/>
    <col min="11530" max="11532" width="7.5703125" style="123" bestFit="1" customWidth="1"/>
    <col min="11533" max="11533" width="1.42578125" style="123" customWidth="1"/>
    <col min="11534" max="11536" width="7.5703125" style="123" bestFit="1" customWidth="1"/>
    <col min="11537" max="11537" width="1.42578125" style="123" customWidth="1"/>
    <col min="11538" max="11540" width="7.5703125" style="123" bestFit="1" customWidth="1"/>
    <col min="11541" max="11541" width="1.42578125" style="123" customWidth="1"/>
    <col min="11542" max="11544" width="7.5703125" style="123" bestFit="1" customWidth="1"/>
    <col min="11545" max="11545" width="1.42578125" style="123" customWidth="1"/>
    <col min="11546" max="11548" width="6.28515625" style="123" bestFit="1" customWidth="1"/>
    <col min="11549" max="11549" width="4.7109375" style="123" customWidth="1"/>
    <col min="11550" max="11550" width="16.28515625" style="123" customWidth="1"/>
    <col min="11551" max="11551" width="9.85546875" style="123" bestFit="1" customWidth="1"/>
    <col min="11552" max="11553" width="8.7109375" style="123" bestFit="1" customWidth="1"/>
    <col min="11554" max="11554" width="1.42578125" style="123" customWidth="1"/>
    <col min="11555" max="11557" width="7.5703125" style="123" bestFit="1" customWidth="1"/>
    <col min="11558" max="11558" width="1.42578125" style="123" customWidth="1"/>
    <col min="11559" max="11561" width="7.5703125" style="123" bestFit="1" customWidth="1"/>
    <col min="11562" max="11562" width="1.42578125" style="123" customWidth="1"/>
    <col min="11563" max="11565" width="7.5703125" style="123" bestFit="1" customWidth="1"/>
    <col min="11566" max="11566" width="1.42578125" style="123" customWidth="1"/>
    <col min="11567" max="11569" width="7.5703125" style="123" bestFit="1" customWidth="1"/>
    <col min="11570" max="11570" width="1.42578125" style="123" customWidth="1"/>
    <col min="11571" max="11573" width="7.5703125" style="123" bestFit="1" customWidth="1"/>
    <col min="11574" max="11574" width="1.42578125" style="123" customWidth="1"/>
    <col min="11575" max="11577" width="6.28515625" style="123" bestFit="1" customWidth="1"/>
    <col min="11578" max="11776" width="11.42578125" style="123"/>
    <col min="11777" max="11777" width="16.28515625" style="123" customWidth="1"/>
    <col min="11778" max="11780" width="8.7109375" style="123" bestFit="1" customWidth="1"/>
    <col min="11781" max="11781" width="1.42578125" style="123" customWidth="1"/>
    <col min="11782" max="11784" width="7.5703125" style="123" bestFit="1" customWidth="1"/>
    <col min="11785" max="11785" width="1.42578125" style="123" customWidth="1"/>
    <col min="11786" max="11788" width="7.5703125" style="123" bestFit="1" customWidth="1"/>
    <col min="11789" max="11789" width="1.42578125" style="123" customWidth="1"/>
    <col min="11790" max="11792" width="7.5703125" style="123" bestFit="1" customWidth="1"/>
    <col min="11793" max="11793" width="1.42578125" style="123" customWidth="1"/>
    <col min="11794" max="11796" width="7.5703125" style="123" bestFit="1" customWidth="1"/>
    <col min="11797" max="11797" width="1.42578125" style="123" customWidth="1"/>
    <col min="11798" max="11800" width="7.5703125" style="123" bestFit="1" customWidth="1"/>
    <col min="11801" max="11801" width="1.42578125" style="123" customWidth="1"/>
    <col min="11802" max="11804" width="6.28515625" style="123" bestFit="1" customWidth="1"/>
    <col min="11805" max="11805" width="4.7109375" style="123" customWidth="1"/>
    <col min="11806" max="11806" width="16.28515625" style="123" customWidth="1"/>
    <col min="11807" max="11807" width="9.85546875" style="123" bestFit="1" customWidth="1"/>
    <col min="11808" max="11809" width="8.7109375" style="123" bestFit="1" customWidth="1"/>
    <col min="11810" max="11810" width="1.42578125" style="123" customWidth="1"/>
    <col min="11811" max="11813" width="7.5703125" style="123" bestFit="1" customWidth="1"/>
    <col min="11814" max="11814" width="1.42578125" style="123" customWidth="1"/>
    <col min="11815" max="11817" width="7.5703125" style="123" bestFit="1" customWidth="1"/>
    <col min="11818" max="11818" width="1.42578125" style="123" customWidth="1"/>
    <col min="11819" max="11821" width="7.5703125" style="123" bestFit="1" customWidth="1"/>
    <col min="11822" max="11822" width="1.42578125" style="123" customWidth="1"/>
    <col min="11823" max="11825" width="7.5703125" style="123" bestFit="1" customWidth="1"/>
    <col min="11826" max="11826" width="1.42578125" style="123" customWidth="1"/>
    <col min="11827" max="11829" width="7.5703125" style="123" bestFit="1" customWidth="1"/>
    <col min="11830" max="11830" width="1.42578125" style="123" customWidth="1"/>
    <col min="11831" max="11833" width="6.28515625" style="123" bestFit="1" customWidth="1"/>
    <col min="11834" max="12032" width="11.42578125" style="123"/>
    <col min="12033" max="12033" width="16.28515625" style="123" customWidth="1"/>
    <col min="12034" max="12036" width="8.7109375" style="123" bestFit="1" customWidth="1"/>
    <col min="12037" max="12037" width="1.42578125" style="123" customWidth="1"/>
    <col min="12038" max="12040" width="7.5703125" style="123" bestFit="1" customWidth="1"/>
    <col min="12041" max="12041" width="1.42578125" style="123" customWidth="1"/>
    <col min="12042" max="12044" width="7.5703125" style="123" bestFit="1" customWidth="1"/>
    <col min="12045" max="12045" width="1.42578125" style="123" customWidth="1"/>
    <col min="12046" max="12048" width="7.5703125" style="123" bestFit="1" customWidth="1"/>
    <col min="12049" max="12049" width="1.42578125" style="123" customWidth="1"/>
    <col min="12050" max="12052" width="7.5703125" style="123" bestFit="1" customWidth="1"/>
    <col min="12053" max="12053" width="1.42578125" style="123" customWidth="1"/>
    <col min="12054" max="12056" width="7.5703125" style="123" bestFit="1" customWidth="1"/>
    <col min="12057" max="12057" width="1.42578125" style="123" customWidth="1"/>
    <col min="12058" max="12060" width="6.28515625" style="123" bestFit="1" customWidth="1"/>
    <col min="12061" max="12061" width="4.7109375" style="123" customWidth="1"/>
    <col min="12062" max="12062" width="16.28515625" style="123" customWidth="1"/>
    <col min="12063" max="12063" width="9.85546875" style="123" bestFit="1" customWidth="1"/>
    <col min="12064" max="12065" width="8.7109375" style="123" bestFit="1" customWidth="1"/>
    <col min="12066" max="12066" width="1.42578125" style="123" customWidth="1"/>
    <col min="12067" max="12069" width="7.5703125" style="123" bestFit="1" customWidth="1"/>
    <col min="12070" max="12070" width="1.42578125" style="123" customWidth="1"/>
    <col min="12071" max="12073" width="7.5703125" style="123" bestFit="1" customWidth="1"/>
    <col min="12074" max="12074" width="1.42578125" style="123" customWidth="1"/>
    <col min="12075" max="12077" width="7.5703125" style="123" bestFit="1" customWidth="1"/>
    <col min="12078" max="12078" width="1.42578125" style="123" customWidth="1"/>
    <col min="12079" max="12081" width="7.5703125" style="123" bestFit="1" customWidth="1"/>
    <col min="12082" max="12082" width="1.42578125" style="123" customWidth="1"/>
    <col min="12083" max="12085" width="7.5703125" style="123" bestFit="1" customWidth="1"/>
    <col min="12086" max="12086" width="1.42578125" style="123" customWidth="1"/>
    <col min="12087" max="12089" width="6.28515625" style="123" bestFit="1" customWidth="1"/>
    <col min="12090" max="12288" width="11.42578125" style="123"/>
    <col min="12289" max="12289" width="16.28515625" style="123" customWidth="1"/>
    <col min="12290" max="12292" width="8.7109375" style="123" bestFit="1" customWidth="1"/>
    <col min="12293" max="12293" width="1.42578125" style="123" customWidth="1"/>
    <col min="12294" max="12296" width="7.5703125" style="123" bestFit="1" customWidth="1"/>
    <col min="12297" max="12297" width="1.42578125" style="123" customWidth="1"/>
    <col min="12298" max="12300" width="7.5703125" style="123" bestFit="1" customWidth="1"/>
    <col min="12301" max="12301" width="1.42578125" style="123" customWidth="1"/>
    <col min="12302" max="12304" width="7.5703125" style="123" bestFit="1" customWidth="1"/>
    <col min="12305" max="12305" width="1.42578125" style="123" customWidth="1"/>
    <col min="12306" max="12308" width="7.5703125" style="123" bestFit="1" customWidth="1"/>
    <col min="12309" max="12309" width="1.42578125" style="123" customWidth="1"/>
    <col min="12310" max="12312" width="7.5703125" style="123" bestFit="1" customWidth="1"/>
    <col min="12313" max="12313" width="1.42578125" style="123" customWidth="1"/>
    <col min="12314" max="12316" width="6.28515625" style="123" bestFit="1" customWidth="1"/>
    <col min="12317" max="12317" width="4.7109375" style="123" customWidth="1"/>
    <col min="12318" max="12318" width="16.28515625" style="123" customWidth="1"/>
    <col min="12319" max="12319" width="9.85546875" style="123" bestFit="1" customWidth="1"/>
    <col min="12320" max="12321" width="8.7109375" style="123" bestFit="1" customWidth="1"/>
    <col min="12322" max="12322" width="1.42578125" style="123" customWidth="1"/>
    <col min="12323" max="12325" width="7.5703125" style="123" bestFit="1" customWidth="1"/>
    <col min="12326" max="12326" width="1.42578125" style="123" customWidth="1"/>
    <col min="12327" max="12329" width="7.5703125" style="123" bestFit="1" customWidth="1"/>
    <col min="12330" max="12330" width="1.42578125" style="123" customWidth="1"/>
    <col min="12331" max="12333" width="7.5703125" style="123" bestFit="1" customWidth="1"/>
    <col min="12334" max="12334" width="1.42578125" style="123" customWidth="1"/>
    <col min="12335" max="12337" width="7.5703125" style="123" bestFit="1" customWidth="1"/>
    <col min="12338" max="12338" width="1.42578125" style="123" customWidth="1"/>
    <col min="12339" max="12341" width="7.5703125" style="123" bestFit="1" customWidth="1"/>
    <col min="12342" max="12342" width="1.42578125" style="123" customWidth="1"/>
    <col min="12343" max="12345" width="6.28515625" style="123" bestFit="1" customWidth="1"/>
    <col min="12346" max="12544" width="11.42578125" style="123"/>
    <col min="12545" max="12545" width="16.28515625" style="123" customWidth="1"/>
    <col min="12546" max="12548" width="8.7109375" style="123" bestFit="1" customWidth="1"/>
    <col min="12549" max="12549" width="1.42578125" style="123" customWidth="1"/>
    <col min="12550" max="12552" width="7.5703125" style="123" bestFit="1" customWidth="1"/>
    <col min="12553" max="12553" width="1.42578125" style="123" customWidth="1"/>
    <col min="12554" max="12556" width="7.5703125" style="123" bestFit="1" customWidth="1"/>
    <col min="12557" max="12557" width="1.42578125" style="123" customWidth="1"/>
    <col min="12558" max="12560" width="7.5703125" style="123" bestFit="1" customWidth="1"/>
    <col min="12561" max="12561" width="1.42578125" style="123" customWidth="1"/>
    <col min="12562" max="12564" width="7.5703125" style="123" bestFit="1" customWidth="1"/>
    <col min="12565" max="12565" width="1.42578125" style="123" customWidth="1"/>
    <col min="12566" max="12568" width="7.5703125" style="123" bestFit="1" customWidth="1"/>
    <col min="12569" max="12569" width="1.42578125" style="123" customWidth="1"/>
    <col min="12570" max="12572" width="6.28515625" style="123" bestFit="1" customWidth="1"/>
    <col min="12573" max="12573" width="4.7109375" style="123" customWidth="1"/>
    <col min="12574" max="12574" width="16.28515625" style="123" customWidth="1"/>
    <col min="12575" max="12575" width="9.85546875" style="123" bestFit="1" customWidth="1"/>
    <col min="12576" max="12577" width="8.7109375" style="123" bestFit="1" customWidth="1"/>
    <col min="12578" max="12578" width="1.42578125" style="123" customWidth="1"/>
    <col min="12579" max="12581" width="7.5703125" style="123" bestFit="1" customWidth="1"/>
    <col min="12582" max="12582" width="1.42578125" style="123" customWidth="1"/>
    <col min="12583" max="12585" width="7.5703125" style="123" bestFit="1" customWidth="1"/>
    <col min="12586" max="12586" width="1.42578125" style="123" customWidth="1"/>
    <col min="12587" max="12589" width="7.5703125" style="123" bestFit="1" customWidth="1"/>
    <col min="12590" max="12590" width="1.42578125" style="123" customWidth="1"/>
    <col min="12591" max="12593" width="7.5703125" style="123" bestFit="1" customWidth="1"/>
    <col min="12594" max="12594" width="1.42578125" style="123" customWidth="1"/>
    <col min="12595" max="12597" width="7.5703125" style="123" bestFit="1" customWidth="1"/>
    <col min="12598" max="12598" width="1.42578125" style="123" customWidth="1"/>
    <col min="12599" max="12601" width="6.28515625" style="123" bestFit="1" customWidth="1"/>
    <col min="12602" max="12800" width="11.42578125" style="123"/>
    <col min="12801" max="12801" width="16.28515625" style="123" customWidth="1"/>
    <col min="12802" max="12804" width="8.7109375" style="123" bestFit="1" customWidth="1"/>
    <col min="12805" max="12805" width="1.42578125" style="123" customWidth="1"/>
    <col min="12806" max="12808" width="7.5703125" style="123" bestFit="1" customWidth="1"/>
    <col min="12809" max="12809" width="1.42578125" style="123" customWidth="1"/>
    <col min="12810" max="12812" width="7.5703125" style="123" bestFit="1" customWidth="1"/>
    <col min="12813" max="12813" width="1.42578125" style="123" customWidth="1"/>
    <col min="12814" max="12816" width="7.5703125" style="123" bestFit="1" customWidth="1"/>
    <col min="12817" max="12817" width="1.42578125" style="123" customWidth="1"/>
    <col min="12818" max="12820" width="7.5703125" style="123" bestFit="1" customWidth="1"/>
    <col min="12821" max="12821" width="1.42578125" style="123" customWidth="1"/>
    <col min="12822" max="12824" width="7.5703125" style="123" bestFit="1" customWidth="1"/>
    <col min="12825" max="12825" width="1.42578125" style="123" customWidth="1"/>
    <col min="12826" max="12828" width="6.28515625" style="123" bestFit="1" customWidth="1"/>
    <col min="12829" max="12829" width="4.7109375" style="123" customWidth="1"/>
    <col min="12830" max="12830" width="16.28515625" style="123" customWidth="1"/>
    <col min="12831" max="12831" width="9.85546875" style="123" bestFit="1" customWidth="1"/>
    <col min="12832" max="12833" width="8.7109375" style="123" bestFit="1" customWidth="1"/>
    <col min="12834" max="12834" width="1.42578125" style="123" customWidth="1"/>
    <col min="12835" max="12837" width="7.5703125" style="123" bestFit="1" customWidth="1"/>
    <col min="12838" max="12838" width="1.42578125" style="123" customWidth="1"/>
    <col min="12839" max="12841" width="7.5703125" style="123" bestFit="1" customWidth="1"/>
    <col min="12842" max="12842" width="1.42578125" style="123" customWidth="1"/>
    <col min="12843" max="12845" width="7.5703125" style="123" bestFit="1" customWidth="1"/>
    <col min="12846" max="12846" width="1.42578125" style="123" customWidth="1"/>
    <col min="12847" max="12849" width="7.5703125" style="123" bestFit="1" customWidth="1"/>
    <col min="12850" max="12850" width="1.42578125" style="123" customWidth="1"/>
    <col min="12851" max="12853" width="7.5703125" style="123" bestFit="1" customWidth="1"/>
    <col min="12854" max="12854" width="1.42578125" style="123" customWidth="1"/>
    <col min="12855" max="12857" width="6.28515625" style="123" bestFit="1" customWidth="1"/>
    <col min="12858" max="13056" width="11.42578125" style="123"/>
    <col min="13057" max="13057" width="16.28515625" style="123" customWidth="1"/>
    <col min="13058" max="13060" width="8.7109375" style="123" bestFit="1" customWidth="1"/>
    <col min="13061" max="13061" width="1.42578125" style="123" customWidth="1"/>
    <col min="13062" max="13064" width="7.5703125" style="123" bestFit="1" customWidth="1"/>
    <col min="13065" max="13065" width="1.42578125" style="123" customWidth="1"/>
    <col min="13066" max="13068" width="7.5703125" style="123" bestFit="1" customWidth="1"/>
    <col min="13069" max="13069" width="1.42578125" style="123" customWidth="1"/>
    <col min="13070" max="13072" width="7.5703125" style="123" bestFit="1" customWidth="1"/>
    <col min="13073" max="13073" width="1.42578125" style="123" customWidth="1"/>
    <col min="13074" max="13076" width="7.5703125" style="123" bestFit="1" customWidth="1"/>
    <col min="13077" max="13077" width="1.42578125" style="123" customWidth="1"/>
    <col min="13078" max="13080" width="7.5703125" style="123" bestFit="1" customWidth="1"/>
    <col min="13081" max="13081" width="1.42578125" style="123" customWidth="1"/>
    <col min="13082" max="13084" width="6.28515625" style="123" bestFit="1" customWidth="1"/>
    <col min="13085" max="13085" width="4.7109375" style="123" customWidth="1"/>
    <col min="13086" max="13086" width="16.28515625" style="123" customWidth="1"/>
    <col min="13087" max="13087" width="9.85546875" style="123" bestFit="1" customWidth="1"/>
    <col min="13088" max="13089" width="8.7109375" style="123" bestFit="1" customWidth="1"/>
    <col min="13090" max="13090" width="1.42578125" style="123" customWidth="1"/>
    <col min="13091" max="13093" width="7.5703125" style="123" bestFit="1" customWidth="1"/>
    <col min="13094" max="13094" width="1.42578125" style="123" customWidth="1"/>
    <col min="13095" max="13097" width="7.5703125" style="123" bestFit="1" customWidth="1"/>
    <col min="13098" max="13098" width="1.42578125" style="123" customWidth="1"/>
    <col min="13099" max="13101" width="7.5703125" style="123" bestFit="1" customWidth="1"/>
    <col min="13102" max="13102" width="1.42578125" style="123" customWidth="1"/>
    <col min="13103" max="13105" width="7.5703125" style="123" bestFit="1" customWidth="1"/>
    <col min="13106" max="13106" width="1.42578125" style="123" customWidth="1"/>
    <col min="13107" max="13109" width="7.5703125" style="123" bestFit="1" customWidth="1"/>
    <col min="13110" max="13110" width="1.42578125" style="123" customWidth="1"/>
    <col min="13111" max="13113" width="6.28515625" style="123" bestFit="1" customWidth="1"/>
    <col min="13114" max="13312" width="11.42578125" style="123"/>
    <col min="13313" max="13313" width="16.28515625" style="123" customWidth="1"/>
    <col min="13314" max="13316" width="8.7109375" style="123" bestFit="1" customWidth="1"/>
    <col min="13317" max="13317" width="1.42578125" style="123" customWidth="1"/>
    <col min="13318" max="13320" width="7.5703125" style="123" bestFit="1" customWidth="1"/>
    <col min="13321" max="13321" width="1.42578125" style="123" customWidth="1"/>
    <col min="13322" max="13324" width="7.5703125" style="123" bestFit="1" customWidth="1"/>
    <col min="13325" max="13325" width="1.42578125" style="123" customWidth="1"/>
    <col min="13326" max="13328" width="7.5703125" style="123" bestFit="1" customWidth="1"/>
    <col min="13329" max="13329" width="1.42578125" style="123" customWidth="1"/>
    <col min="13330" max="13332" width="7.5703125" style="123" bestFit="1" customWidth="1"/>
    <col min="13333" max="13333" width="1.42578125" style="123" customWidth="1"/>
    <col min="13334" max="13336" width="7.5703125" style="123" bestFit="1" customWidth="1"/>
    <col min="13337" max="13337" width="1.42578125" style="123" customWidth="1"/>
    <col min="13338" max="13340" width="6.28515625" style="123" bestFit="1" customWidth="1"/>
    <col min="13341" max="13341" width="4.7109375" style="123" customWidth="1"/>
    <col min="13342" max="13342" width="16.28515625" style="123" customWidth="1"/>
    <col min="13343" max="13343" width="9.85546875" style="123" bestFit="1" customWidth="1"/>
    <col min="13344" max="13345" width="8.7109375" style="123" bestFit="1" customWidth="1"/>
    <col min="13346" max="13346" width="1.42578125" style="123" customWidth="1"/>
    <col min="13347" max="13349" width="7.5703125" style="123" bestFit="1" customWidth="1"/>
    <col min="13350" max="13350" width="1.42578125" style="123" customWidth="1"/>
    <col min="13351" max="13353" width="7.5703125" style="123" bestFit="1" customWidth="1"/>
    <col min="13354" max="13354" width="1.42578125" style="123" customWidth="1"/>
    <col min="13355" max="13357" width="7.5703125" style="123" bestFit="1" customWidth="1"/>
    <col min="13358" max="13358" width="1.42578125" style="123" customWidth="1"/>
    <col min="13359" max="13361" width="7.5703125" style="123" bestFit="1" customWidth="1"/>
    <col min="13362" max="13362" width="1.42578125" style="123" customWidth="1"/>
    <col min="13363" max="13365" width="7.5703125" style="123" bestFit="1" customWidth="1"/>
    <col min="13366" max="13366" width="1.42578125" style="123" customWidth="1"/>
    <col min="13367" max="13369" width="6.28515625" style="123" bestFit="1" customWidth="1"/>
    <col min="13370" max="13568" width="11.42578125" style="123"/>
    <col min="13569" max="13569" width="16.28515625" style="123" customWidth="1"/>
    <col min="13570" max="13572" width="8.7109375" style="123" bestFit="1" customWidth="1"/>
    <col min="13573" max="13573" width="1.42578125" style="123" customWidth="1"/>
    <col min="13574" max="13576" width="7.5703125" style="123" bestFit="1" customWidth="1"/>
    <col min="13577" max="13577" width="1.42578125" style="123" customWidth="1"/>
    <col min="13578" max="13580" width="7.5703125" style="123" bestFit="1" customWidth="1"/>
    <col min="13581" max="13581" width="1.42578125" style="123" customWidth="1"/>
    <col min="13582" max="13584" width="7.5703125" style="123" bestFit="1" customWidth="1"/>
    <col min="13585" max="13585" width="1.42578125" style="123" customWidth="1"/>
    <col min="13586" max="13588" width="7.5703125" style="123" bestFit="1" customWidth="1"/>
    <col min="13589" max="13589" width="1.42578125" style="123" customWidth="1"/>
    <col min="13590" max="13592" width="7.5703125" style="123" bestFit="1" customWidth="1"/>
    <col min="13593" max="13593" width="1.42578125" style="123" customWidth="1"/>
    <col min="13594" max="13596" width="6.28515625" style="123" bestFit="1" customWidth="1"/>
    <col min="13597" max="13597" width="4.7109375" style="123" customWidth="1"/>
    <col min="13598" max="13598" width="16.28515625" style="123" customWidth="1"/>
    <col min="13599" max="13599" width="9.85546875" style="123" bestFit="1" customWidth="1"/>
    <col min="13600" max="13601" width="8.7109375" style="123" bestFit="1" customWidth="1"/>
    <col min="13602" max="13602" width="1.42578125" style="123" customWidth="1"/>
    <col min="13603" max="13605" width="7.5703125" style="123" bestFit="1" customWidth="1"/>
    <col min="13606" max="13606" width="1.42578125" style="123" customWidth="1"/>
    <col min="13607" max="13609" width="7.5703125" style="123" bestFit="1" customWidth="1"/>
    <col min="13610" max="13610" width="1.42578125" style="123" customWidth="1"/>
    <col min="13611" max="13613" width="7.5703125" style="123" bestFit="1" customWidth="1"/>
    <col min="13614" max="13614" width="1.42578125" style="123" customWidth="1"/>
    <col min="13615" max="13617" width="7.5703125" style="123" bestFit="1" customWidth="1"/>
    <col min="13618" max="13618" width="1.42578125" style="123" customWidth="1"/>
    <col min="13619" max="13621" width="7.5703125" style="123" bestFit="1" customWidth="1"/>
    <col min="13622" max="13622" width="1.42578125" style="123" customWidth="1"/>
    <col min="13623" max="13625" width="6.28515625" style="123" bestFit="1" customWidth="1"/>
    <col min="13626" max="13824" width="11.42578125" style="123"/>
    <col min="13825" max="13825" width="16.28515625" style="123" customWidth="1"/>
    <col min="13826" max="13828" width="8.7109375" style="123" bestFit="1" customWidth="1"/>
    <col min="13829" max="13829" width="1.42578125" style="123" customWidth="1"/>
    <col min="13830" max="13832" width="7.5703125" style="123" bestFit="1" customWidth="1"/>
    <col min="13833" max="13833" width="1.42578125" style="123" customWidth="1"/>
    <col min="13834" max="13836" width="7.5703125" style="123" bestFit="1" customWidth="1"/>
    <col min="13837" max="13837" width="1.42578125" style="123" customWidth="1"/>
    <col min="13838" max="13840" width="7.5703125" style="123" bestFit="1" customWidth="1"/>
    <col min="13841" max="13841" width="1.42578125" style="123" customWidth="1"/>
    <col min="13842" max="13844" width="7.5703125" style="123" bestFit="1" customWidth="1"/>
    <col min="13845" max="13845" width="1.42578125" style="123" customWidth="1"/>
    <col min="13846" max="13848" width="7.5703125" style="123" bestFit="1" customWidth="1"/>
    <col min="13849" max="13849" width="1.42578125" style="123" customWidth="1"/>
    <col min="13850" max="13852" width="6.28515625" style="123" bestFit="1" customWidth="1"/>
    <col min="13853" max="13853" width="4.7109375" style="123" customWidth="1"/>
    <col min="13854" max="13854" width="16.28515625" style="123" customWidth="1"/>
    <col min="13855" max="13855" width="9.85546875" style="123" bestFit="1" customWidth="1"/>
    <col min="13856" max="13857" width="8.7109375" style="123" bestFit="1" customWidth="1"/>
    <col min="13858" max="13858" width="1.42578125" style="123" customWidth="1"/>
    <col min="13859" max="13861" width="7.5703125" style="123" bestFit="1" customWidth="1"/>
    <col min="13862" max="13862" width="1.42578125" style="123" customWidth="1"/>
    <col min="13863" max="13865" width="7.5703125" style="123" bestFit="1" customWidth="1"/>
    <col min="13866" max="13866" width="1.42578125" style="123" customWidth="1"/>
    <col min="13867" max="13869" width="7.5703125" style="123" bestFit="1" customWidth="1"/>
    <col min="13870" max="13870" width="1.42578125" style="123" customWidth="1"/>
    <col min="13871" max="13873" width="7.5703125" style="123" bestFit="1" customWidth="1"/>
    <col min="13874" max="13874" width="1.42578125" style="123" customWidth="1"/>
    <col min="13875" max="13877" width="7.5703125" style="123" bestFit="1" customWidth="1"/>
    <col min="13878" max="13878" width="1.42578125" style="123" customWidth="1"/>
    <col min="13879" max="13881" width="6.28515625" style="123" bestFit="1" customWidth="1"/>
    <col min="13882" max="14080" width="11.42578125" style="123"/>
    <col min="14081" max="14081" width="16.28515625" style="123" customWidth="1"/>
    <col min="14082" max="14084" width="8.7109375" style="123" bestFit="1" customWidth="1"/>
    <col min="14085" max="14085" width="1.42578125" style="123" customWidth="1"/>
    <col min="14086" max="14088" width="7.5703125" style="123" bestFit="1" customWidth="1"/>
    <col min="14089" max="14089" width="1.42578125" style="123" customWidth="1"/>
    <col min="14090" max="14092" width="7.5703125" style="123" bestFit="1" customWidth="1"/>
    <col min="14093" max="14093" width="1.42578125" style="123" customWidth="1"/>
    <col min="14094" max="14096" width="7.5703125" style="123" bestFit="1" customWidth="1"/>
    <col min="14097" max="14097" width="1.42578125" style="123" customWidth="1"/>
    <col min="14098" max="14100" width="7.5703125" style="123" bestFit="1" customWidth="1"/>
    <col min="14101" max="14101" width="1.42578125" style="123" customWidth="1"/>
    <col min="14102" max="14104" width="7.5703125" style="123" bestFit="1" customWidth="1"/>
    <col min="14105" max="14105" width="1.42578125" style="123" customWidth="1"/>
    <col min="14106" max="14108" width="6.28515625" style="123" bestFit="1" customWidth="1"/>
    <col min="14109" max="14109" width="4.7109375" style="123" customWidth="1"/>
    <col min="14110" max="14110" width="16.28515625" style="123" customWidth="1"/>
    <col min="14111" max="14111" width="9.85546875" style="123" bestFit="1" customWidth="1"/>
    <col min="14112" max="14113" width="8.7109375" style="123" bestFit="1" customWidth="1"/>
    <col min="14114" max="14114" width="1.42578125" style="123" customWidth="1"/>
    <col min="14115" max="14117" width="7.5703125" style="123" bestFit="1" customWidth="1"/>
    <col min="14118" max="14118" width="1.42578125" style="123" customWidth="1"/>
    <col min="14119" max="14121" width="7.5703125" style="123" bestFit="1" customWidth="1"/>
    <col min="14122" max="14122" width="1.42578125" style="123" customWidth="1"/>
    <col min="14123" max="14125" width="7.5703125" style="123" bestFit="1" customWidth="1"/>
    <col min="14126" max="14126" width="1.42578125" style="123" customWidth="1"/>
    <col min="14127" max="14129" width="7.5703125" style="123" bestFit="1" customWidth="1"/>
    <col min="14130" max="14130" width="1.42578125" style="123" customWidth="1"/>
    <col min="14131" max="14133" width="7.5703125" style="123" bestFit="1" customWidth="1"/>
    <col min="14134" max="14134" width="1.42578125" style="123" customWidth="1"/>
    <col min="14135" max="14137" width="6.28515625" style="123" bestFit="1" customWidth="1"/>
    <col min="14138" max="14336" width="11.42578125" style="123"/>
    <col min="14337" max="14337" width="16.28515625" style="123" customWidth="1"/>
    <col min="14338" max="14340" width="8.7109375" style="123" bestFit="1" customWidth="1"/>
    <col min="14341" max="14341" width="1.42578125" style="123" customWidth="1"/>
    <col min="14342" max="14344" width="7.5703125" style="123" bestFit="1" customWidth="1"/>
    <col min="14345" max="14345" width="1.42578125" style="123" customWidth="1"/>
    <col min="14346" max="14348" width="7.5703125" style="123" bestFit="1" customWidth="1"/>
    <col min="14349" max="14349" width="1.42578125" style="123" customWidth="1"/>
    <col min="14350" max="14352" width="7.5703125" style="123" bestFit="1" customWidth="1"/>
    <col min="14353" max="14353" width="1.42578125" style="123" customWidth="1"/>
    <col min="14354" max="14356" width="7.5703125" style="123" bestFit="1" customWidth="1"/>
    <col min="14357" max="14357" width="1.42578125" style="123" customWidth="1"/>
    <col min="14358" max="14360" width="7.5703125" style="123" bestFit="1" customWidth="1"/>
    <col min="14361" max="14361" width="1.42578125" style="123" customWidth="1"/>
    <col min="14362" max="14364" width="6.28515625" style="123" bestFit="1" customWidth="1"/>
    <col min="14365" max="14365" width="4.7109375" style="123" customWidth="1"/>
    <col min="14366" max="14366" width="16.28515625" style="123" customWidth="1"/>
    <col min="14367" max="14367" width="9.85546875" style="123" bestFit="1" customWidth="1"/>
    <col min="14368" max="14369" width="8.7109375" style="123" bestFit="1" customWidth="1"/>
    <col min="14370" max="14370" width="1.42578125" style="123" customWidth="1"/>
    <col min="14371" max="14373" width="7.5703125" style="123" bestFit="1" customWidth="1"/>
    <col min="14374" max="14374" width="1.42578125" style="123" customWidth="1"/>
    <col min="14375" max="14377" width="7.5703125" style="123" bestFit="1" customWidth="1"/>
    <col min="14378" max="14378" width="1.42578125" style="123" customWidth="1"/>
    <col min="14379" max="14381" width="7.5703125" style="123" bestFit="1" customWidth="1"/>
    <col min="14382" max="14382" width="1.42578125" style="123" customWidth="1"/>
    <col min="14383" max="14385" width="7.5703125" style="123" bestFit="1" customWidth="1"/>
    <col min="14386" max="14386" width="1.42578125" style="123" customWidth="1"/>
    <col min="14387" max="14389" width="7.5703125" style="123" bestFit="1" customWidth="1"/>
    <col min="14390" max="14390" width="1.42578125" style="123" customWidth="1"/>
    <col min="14391" max="14393" width="6.28515625" style="123" bestFit="1" customWidth="1"/>
    <col min="14394" max="14592" width="11.42578125" style="123"/>
    <col min="14593" max="14593" width="16.28515625" style="123" customWidth="1"/>
    <col min="14594" max="14596" width="8.7109375" style="123" bestFit="1" customWidth="1"/>
    <col min="14597" max="14597" width="1.42578125" style="123" customWidth="1"/>
    <col min="14598" max="14600" width="7.5703125" style="123" bestFit="1" customWidth="1"/>
    <col min="14601" max="14601" width="1.42578125" style="123" customWidth="1"/>
    <col min="14602" max="14604" width="7.5703125" style="123" bestFit="1" customWidth="1"/>
    <col min="14605" max="14605" width="1.42578125" style="123" customWidth="1"/>
    <col min="14606" max="14608" width="7.5703125" style="123" bestFit="1" customWidth="1"/>
    <col min="14609" max="14609" width="1.42578125" style="123" customWidth="1"/>
    <col min="14610" max="14612" width="7.5703125" style="123" bestFit="1" customWidth="1"/>
    <col min="14613" max="14613" width="1.42578125" style="123" customWidth="1"/>
    <col min="14614" max="14616" width="7.5703125" style="123" bestFit="1" customWidth="1"/>
    <col min="14617" max="14617" width="1.42578125" style="123" customWidth="1"/>
    <col min="14618" max="14620" width="6.28515625" style="123" bestFit="1" customWidth="1"/>
    <col min="14621" max="14621" width="4.7109375" style="123" customWidth="1"/>
    <col min="14622" max="14622" width="16.28515625" style="123" customWidth="1"/>
    <col min="14623" max="14623" width="9.85546875" style="123" bestFit="1" customWidth="1"/>
    <col min="14624" max="14625" width="8.7109375" style="123" bestFit="1" customWidth="1"/>
    <col min="14626" max="14626" width="1.42578125" style="123" customWidth="1"/>
    <col min="14627" max="14629" width="7.5703125" style="123" bestFit="1" customWidth="1"/>
    <col min="14630" max="14630" width="1.42578125" style="123" customWidth="1"/>
    <col min="14631" max="14633" width="7.5703125" style="123" bestFit="1" customWidth="1"/>
    <col min="14634" max="14634" width="1.42578125" style="123" customWidth="1"/>
    <col min="14635" max="14637" width="7.5703125" style="123" bestFit="1" customWidth="1"/>
    <col min="14638" max="14638" width="1.42578125" style="123" customWidth="1"/>
    <col min="14639" max="14641" width="7.5703125" style="123" bestFit="1" customWidth="1"/>
    <col min="14642" max="14642" width="1.42578125" style="123" customWidth="1"/>
    <col min="14643" max="14645" width="7.5703125" style="123" bestFit="1" customWidth="1"/>
    <col min="14646" max="14646" width="1.42578125" style="123" customWidth="1"/>
    <col min="14647" max="14649" width="6.28515625" style="123" bestFit="1" customWidth="1"/>
    <col min="14650" max="14848" width="11.42578125" style="123"/>
    <col min="14849" max="14849" width="16.28515625" style="123" customWidth="1"/>
    <col min="14850" max="14852" width="8.7109375" style="123" bestFit="1" customWidth="1"/>
    <col min="14853" max="14853" width="1.42578125" style="123" customWidth="1"/>
    <col min="14854" max="14856" width="7.5703125" style="123" bestFit="1" customWidth="1"/>
    <col min="14857" max="14857" width="1.42578125" style="123" customWidth="1"/>
    <col min="14858" max="14860" width="7.5703125" style="123" bestFit="1" customWidth="1"/>
    <col min="14861" max="14861" width="1.42578125" style="123" customWidth="1"/>
    <col min="14862" max="14864" width="7.5703125" style="123" bestFit="1" customWidth="1"/>
    <col min="14865" max="14865" width="1.42578125" style="123" customWidth="1"/>
    <col min="14866" max="14868" width="7.5703125" style="123" bestFit="1" customWidth="1"/>
    <col min="14869" max="14869" width="1.42578125" style="123" customWidth="1"/>
    <col min="14870" max="14872" width="7.5703125" style="123" bestFit="1" customWidth="1"/>
    <col min="14873" max="14873" width="1.42578125" style="123" customWidth="1"/>
    <col min="14874" max="14876" width="6.28515625" style="123" bestFit="1" customWidth="1"/>
    <col min="14877" max="14877" width="4.7109375" style="123" customWidth="1"/>
    <col min="14878" max="14878" width="16.28515625" style="123" customWidth="1"/>
    <col min="14879" max="14879" width="9.85546875" style="123" bestFit="1" customWidth="1"/>
    <col min="14880" max="14881" width="8.7109375" style="123" bestFit="1" customWidth="1"/>
    <col min="14882" max="14882" width="1.42578125" style="123" customWidth="1"/>
    <col min="14883" max="14885" width="7.5703125" style="123" bestFit="1" customWidth="1"/>
    <col min="14886" max="14886" width="1.42578125" style="123" customWidth="1"/>
    <col min="14887" max="14889" width="7.5703125" style="123" bestFit="1" customWidth="1"/>
    <col min="14890" max="14890" width="1.42578125" style="123" customWidth="1"/>
    <col min="14891" max="14893" width="7.5703125" style="123" bestFit="1" customWidth="1"/>
    <col min="14894" max="14894" width="1.42578125" style="123" customWidth="1"/>
    <col min="14895" max="14897" width="7.5703125" style="123" bestFit="1" customWidth="1"/>
    <col min="14898" max="14898" width="1.42578125" style="123" customWidth="1"/>
    <col min="14899" max="14901" width="7.5703125" style="123" bestFit="1" customWidth="1"/>
    <col min="14902" max="14902" width="1.42578125" style="123" customWidth="1"/>
    <col min="14903" max="14905" width="6.28515625" style="123" bestFit="1" customWidth="1"/>
    <col min="14906" max="15104" width="11.42578125" style="123"/>
    <col min="15105" max="15105" width="16.28515625" style="123" customWidth="1"/>
    <col min="15106" max="15108" width="8.7109375" style="123" bestFit="1" customWidth="1"/>
    <col min="15109" max="15109" width="1.42578125" style="123" customWidth="1"/>
    <col min="15110" max="15112" width="7.5703125" style="123" bestFit="1" customWidth="1"/>
    <col min="15113" max="15113" width="1.42578125" style="123" customWidth="1"/>
    <col min="15114" max="15116" width="7.5703125" style="123" bestFit="1" customWidth="1"/>
    <col min="15117" max="15117" width="1.42578125" style="123" customWidth="1"/>
    <col min="15118" max="15120" width="7.5703125" style="123" bestFit="1" customWidth="1"/>
    <col min="15121" max="15121" width="1.42578125" style="123" customWidth="1"/>
    <col min="15122" max="15124" width="7.5703125" style="123" bestFit="1" customWidth="1"/>
    <col min="15125" max="15125" width="1.42578125" style="123" customWidth="1"/>
    <col min="15126" max="15128" width="7.5703125" style="123" bestFit="1" customWidth="1"/>
    <col min="15129" max="15129" width="1.42578125" style="123" customWidth="1"/>
    <col min="15130" max="15132" width="6.28515625" style="123" bestFit="1" customWidth="1"/>
    <col min="15133" max="15133" width="4.7109375" style="123" customWidth="1"/>
    <col min="15134" max="15134" width="16.28515625" style="123" customWidth="1"/>
    <col min="15135" max="15135" width="9.85546875" style="123" bestFit="1" customWidth="1"/>
    <col min="15136" max="15137" width="8.7109375" style="123" bestFit="1" customWidth="1"/>
    <col min="15138" max="15138" width="1.42578125" style="123" customWidth="1"/>
    <col min="15139" max="15141" width="7.5703125" style="123" bestFit="1" customWidth="1"/>
    <col min="15142" max="15142" width="1.42578125" style="123" customWidth="1"/>
    <col min="15143" max="15145" width="7.5703125" style="123" bestFit="1" customWidth="1"/>
    <col min="15146" max="15146" width="1.42578125" style="123" customWidth="1"/>
    <col min="15147" max="15149" width="7.5703125" style="123" bestFit="1" customWidth="1"/>
    <col min="15150" max="15150" width="1.42578125" style="123" customWidth="1"/>
    <col min="15151" max="15153" width="7.5703125" style="123" bestFit="1" customWidth="1"/>
    <col min="15154" max="15154" width="1.42578125" style="123" customWidth="1"/>
    <col min="15155" max="15157" width="7.5703125" style="123" bestFit="1" customWidth="1"/>
    <col min="15158" max="15158" width="1.42578125" style="123" customWidth="1"/>
    <col min="15159" max="15161" width="6.28515625" style="123" bestFit="1" customWidth="1"/>
    <col min="15162" max="15360" width="11.42578125" style="123"/>
    <col min="15361" max="15361" width="16.28515625" style="123" customWidth="1"/>
    <col min="15362" max="15364" width="8.7109375" style="123" bestFit="1" customWidth="1"/>
    <col min="15365" max="15365" width="1.42578125" style="123" customWidth="1"/>
    <col min="15366" max="15368" width="7.5703125" style="123" bestFit="1" customWidth="1"/>
    <col min="15369" max="15369" width="1.42578125" style="123" customWidth="1"/>
    <col min="15370" max="15372" width="7.5703125" style="123" bestFit="1" customWidth="1"/>
    <col min="15373" max="15373" width="1.42578125" style="123" customWidth="1"/>
    <col min="15374" max="15376" width="7.5703125" style="123" bestFit="1" customWidth="1"/>
    <col min="15377" max="15377" width="1.42578125" style="123" customWidth="1"/>
    <col min="15378" max="15380" width="7.5703125" style="123" bestFit="1" customWidth="1"/>
    <col min="15381" max="15381" width="1.42578125" style="123" customWidth="1"/>
    <col min="15382" max="15384" width="7.5703125" style="123" bestFit="1" customWidth="1"/>
    <col min="15385" max="15385" width="1.42578125" style="123" customWidth="1"/>
    <col min="15386" max="15388" width="6.28515625" style="123" bestFit="1" customWidth="1"/>
    <col min="15389" max="15389" width="4.7109375" style="123" customWidth="1"/>
    <col min="15390" max="15390" width="16.28515625" style="123" customWidth="1"/>
    <col min="15391" max="15391" width="9.85546875" style="123" bestFit="1" customWidth="1"/>
    <col min="15392" max="15393" width="8.7109375" style="123" bestFit="1" customWidth="1"/>
    <col min="15394" max="15394" width="1.42578125" style="123" customWidth="1"/>
    <col min="15395" max="15397" width="7.5703125" style="123" bestFit="1" customWidth="1"/>
    <col min="15398" max="15398" width="1.42578125" style="123" customWidth="1"/>
    <col min="15399" max="15401" width="7.5703125" style="123" bestFit="1" customWidth="1"/>
    <col min="15402" max="15402" width="1.42578125" style="123" customWidth="1"/>
    <col min="15403" max="15405" width="7.5703125" style="123" bestFit="1" customWidth="1"/>
    <col min="15406" max="15406" width="1.42578125" style="123" customWidth="1"/>
    <col min="15407" max="15409" width="7.5703125" style="123" bestFit="1" customWidth="1"/>
    <col min="15410" max="15410" width="1.42578125" style="123" customWidth="1"/>
    <col min="15411" max="15413" width="7.5703125" style="123" bestFit="1" customWidth="1"/>
    <col min="15414" max="15414" width="1.42578125" style="123" customWidth="1"/>
    <col min="15415" max="15417" width="6.28515625" style="123" bestFit="1" customWidth="1"/>
    <col min="15418" max="15616" width="11.42578125" style="123"/>
    <col min="15617" max="15617" width="16.28515625" style="123" customWidth="1"/>
    <col min="15618" max="15620" width="8.7109375" style="123" bestFit="1" customWidth="1"/>
    <col min="15621" max="15621" width="1.42578125" style="123" customWidth="1"/>
    <col min="15622" max="15624" width="7.5703125" style="123" bestFit="1" customWidth="1"/>
    <col min="15625" max="15625" width="1.42578125" style="123" customWidth="1"/>
    <col min="15626" max="15628" width="7.5703125" style="123" bestFit="1" customWidth="1"/>
    <col min="15629" max="15629" width="1.42578125" style="123" customWidth="1"/>
    <col min="15630" max="15632" width="7.5703125" style="123" bestFit="1" customWidth="1"/>
    <col min="15633" max="15633" width="1.42578125" style="123" customWidth="1"/>
    <col min="15634" max="15636" width="7.5703125" style="123" bestFit="1" customWidth="1"/>
    <col min="15637" max="15637" width="1.42578125" style="123" customWidth="1"/>
    <col min="15638" max="15640" width="7.5703125" style="123" bestFit="1" customWidth="1"/>
    <col min="15641" max="15641" width="1.42578125" style="123" customWidth="1"/>
    <col min="15642" max="15644" width="6.28515625" style="123" bestFit="1" customWidth="1"/>
    <col min="15645" max="15645" width="4.7109375" style="123" customWidth="1"/>
    <col min="15646" max="15646" width="16.28515625" style="123" customWidth="1"/>
    <col min="15647" max="15647" width="9.85546875" style="123" bestFit="1" customWidth="1"/>
    <col min="15648" max="15649" width="8.7109375" style="123" bestFit="1" customWidth="1"/>
    <col min="15650" max="15650" width="1.42578125" style="123" customWidth="1"/>
    <col min="15651" max="15653" width="7.5703125" style="123" bestFit="1" customWidth="1"/>
    <col min="15654" max="15654" width="1.42578125" style="123" customWidth="1"/>
    <col min="15655" max="15657" width="7.5703125" style="123" bestFit="1" customWidth="1"/>
    <col min="15658" max="15658" width="1.42578125" style="123" customWidth="1"/>
    <col min="15659" max="15661" width="7.5703125" style="123" bestFit="1" customWidth="1"/>
    <col min="15662" max="15662" width="1.42578125" style="123" customWidth="1"/>
    <col min="15663" max="15665" width="7.5703125" style="123" bestFit="1" customWidth="1"/>
    <col min="15666" max="15666" width="1.42578125" style="123" customWidth="1"/>
    <col min="15667" max="15669" width="7.5703125" style="123" bestFit="1" customWidth="1"/>
    <col min="15670" max="15670" width="1.42578125" style="123" customWidth="1"/>
    <col min="15671" max="15673" width="6.28515625" style="123" bestFit="1" customWidth="1"/>
    <col min="15674" max="15872" width="11.42578125" style="123"/>
    <col min="15873" max="15873" width="16.28515625" style="123" customWidth="1"/>
    <col min="15874" max="15876" width="8.7109375" style="123" bestFit="1" customWidth="1"/>
    <col min="15877" max="15877" width="1.42578125" style="123" customWidth="1"/>
    <col min="15878" max="15880" width="7.5703125" style="123" bestFit="1" customWidth="1"/>
    <col min="15881" max="15881" width="1.42578125" style="123" customWidth="1"/>
    <col min="15882" max="15884" width="7.5703125" style="123" bestFit="1" customWidth="1"/>
    <col min="15885" max="15885" width="1.42578125" style="123" customWidth="1"/>
    <col min="15886" max="15888" width="7.5703125" style="123" bestFit="1" customWidth="1"/>
    <col min="15889" max="15889" width="1.42578125" style="123" customWidth="1"/>
    <col min="15890" max="15892" width="7.5703125" style="123" bestFit="1" customWidth="1"/>
    <col min="15893" max="15893" width="1.42578125" style="123" customWidth="1"/>
    <col min="15894" max="15896" width="7.5703125" style="123" bestFit="1" customWidth="1"/>
    <col min="15897" max="15897" width="1.42578125" style="123" customWidth="1"/>
    <col min="15898" max="15900" width="6.28515625" style="123" bestFit="1" customWidth="1"/>
    <col min="15901" max="15901" width="4.7109375" style="123" customWidth="1"/>
    <col min="15902" max="15902" width="16.28515625" style="123" customWidth="1"/>
    <col min="15903" max="15903" width="9.85546875" style="123" bestFit="1" customWidth="1"/>
    <col min="15904" max="15905" width="8.7109375" style="123" bestFit="1" customWidth="1"/>
    <col min="15906" max="15906" width="1.42578125" style="123" customWidth="1"/>
    <col min="15907" max="15909" width="7.5703125" style="123" bestFit="1" customWidth="1"/>
    <col min="15910" max="15910" width="1.42578125" style="123" customWidth="1"/>
    <col min="15911" max="15913" width="7.5703125" style="123" bestFit="1" customWidth="1"/>
    <col min="15914" max="15914" width="1.42578125" style="123" customWidth="1"/>
    <col min="15915" max="15917" width="7.5703125" style="123" bestFit="1" customWidth="1"/>
    <col min="15918" max="15918" width="1.42578125" style="123" customWidth="1"/>
    <col min="15919" max="15921" width="7.5703125" style="123" bestFit="1" customWidth="1"/>
    <col min="15922" max="15922" width="1.42578125" style="123" customWidth="1"/>
    <col min="15923" max="15925" width="7.5703125" style="123" bestFit="1" customWidth="1"/>
    <col min="15926" max="15926" width="1.42578125" style="123" customWidth="1"/>
    <col min="15927" max="15929" width="6.28515625" style="123" bestFit="1" customWidth="1"/>
    <col min="15930" max="16128" width="11.42578125" style="123"/>
    <col min="16129" max="16129" width="16.28515625" style="123" customWidth="1"/>
    <col min="16130" max="16132" width="8.7109375" style="123" bestFit="1" customWidth="1"/>
    <col min="16133" max="16133" width="1.42578125" style="123" customWidth="1"/>
    <col min="16134" max="16136" width="7.5703125" style="123" bestFit="1" customWidth="1"/>
    <col min="16137" max="16137" width="1.42578125" style="123" customWidth="1"/>
    <col min="16138" max="16140" width="7.5703125" style="123" bestFit="1" customWidth="1"/>
    <col min="16141" max="16141" width="1.42578125" style="123" customWidth="1"/>
    <col min="16142" max="16144" width="7.5703125" style="123" bestFit="1" customWidth="1"/>
    <col min="16145" max="16145" width="1.42578125" style="123" customWidth="1"/>
    <col min="16146" max="16148" width="7.5703125" style="123" bestFit="1" customWidth="1"/>
    <col min="16149" max="16149" width="1.42578125" style="123" customWidth="1"/>
    <col min="16150" max="16152" width="7.5703125" style="123" bestFit="1" customWidth="1"/>
    <col min="16153" max="16153" width="1.42578125" style="123" customWidth="1"/>
    <col min="16154" max="16156" width="6.28515625" style="123" bestFit="1" customWidth="1"/>
    <col min="16157" max="16157" width="4.7109375" style="123" customWidth="1"/>
    <col min="16158" max="16158" width="16.28515625" style="123" customWidth="1"/>
    <col min="16159" max="16159" width="9.85546875" style="123" bestFit="1" customWidth="1"/>
    <col min="16160" max="16161" width="8.7109375" style="123" bestFit="1" customWidth="1"/>
    <col min="16162" max="16162" width="1.42578125" style="123" customWidth="1"/>
    <col min="16163" max="16165" width="7.5703125" style="123" bestFit="1" customWidth="1"/>
    <col min="16166" max="16166" width="1.42578125" style="123" customWidth="1"/>
    <col min="16167" max="16169" width="7.5703125" style="123" bestFit="1" customWidth="1"/>
    <col min="16170" max="16170" width="1.42578125" style="123" customWidth="1"/>
    <col min="16171" max="16173" width="7.5703125" style="123" bestFit="1" customWidth="1"/>
    <col min="16174" max="16174" width="1.42578125" style="123" customWidth="1"/>
    <col min="16175" max="16177" width="7.5703125" style="123" bestFit="1" customWidth="1"/>
    <col min="16178" max="16178" width="1.42578125" style="123" customWidth="1"/>
    <col min="16179" max="16181" width="7.5703125" style="123" bestFit="1" customWidth="1"/>
    <col min="16182" max="16182" width="1.42578125" style="123" customWidth="1"/>
    <col min="16183" max="16185" width="6.28515625" style="123" bestFit="1" customWidth="1"/>
    <col min="16186" max="16384" width="11.42578125" style="123"/>
  </cols>
  <sheetData>
    <row r="1" spans="1:61" ht="15" customHeight="1" x14ac:dyDescent="0.2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338"/>
      <c r="AA1" s="410" t="s">
        <v>317</v>
      </c>
      <c r="AB1" s="410"/>
      <c r="BF1" s="29"/>
      <c r="BG1" s="372" t="s">
        <v>317</v>
      </c>
      <c r="BH1" s="372"/>
    </row>
    <row r="2" spans="1:61" ht="15" customHeight="1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339"/>
      <c r="AA2" s="410"/>
      <c r="AB2" s="410"/>
      <c r="BF2" s="30"/>
      <c r="BG2" s="372"/>
      <c r="BH2" s="372"/>
    </row>
    <row r="3" spans="1:61" ht="15" customHeight="1" x14ac:dyDescent="0.25">
      <c r="A3" s="404" t="s">
        <v>293</v>
      </c>
      <c r="B3" s="405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4"/>
      <c r="Z3" s="404"/>
      <c r="AA3" s="404"/>
      <c r="AB3" s="404"/>
      <c r="AD3" s="390" t="s">
        <v>294</v>
      </c>
      <c r="AE3" s="390"/>
      <c r="AF3" s="390"/>
      <c r="AG3" s="390"/>
      <c r="AH3" s="390"/>
      <c r="AI3" s="390"/>
      <c r="AJ3" s="390"/>
      <c r="AK3" s="390"/>
      <c r="AL3" s="390"/>
      <c r="AM3" s="390"/>
      <c r="AN3" s="390"/>
      <c r="AO3" s="390"/>
      <c r="AP3" s="390"/>
      <c r="AQ3" s="390"/>
      <c r="AR3" s="390"/>
      <c r="AS3" s="390"/>
      <c r="AT3" s="390"/>
      <c r="AU3" s="390"/>
      <c r="AV3" s="390"/>
      <c r="AW3" s="390"/>
      <c r="AX3" s="390"/>
      <c r="AY3" s="390"/>
      <c r="AZ3" s="390"/>
      <c r="BA3" s="390"/>
      <c r="BB3" s="390"/>
      <c r="BC3" s="390"/>
      <c r="BD3" s="390"/>
      <c r="BE3" s="390"/>
    </row>
    <row r="4" spans="1:61" ht="17.25" customHeight="1" x14ac:dyDescent="0.25">
      <c r="A4" s="406" t="s">
        <v>299</v>
      </c>
      <c r="B4" s="407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D4" s="384" t="s">
        <v>300</v>
      </c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</row>
    <row r="5" spans="1:61" ht="21.75" customHeight="1" x14ac:dyDescent="0.25">
      <c r="A5" s="406" t="s">
        <v>236</v>
      </c>
      <c r="B5" s="407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D5" s="384" t="s">
        <v>236</v>
      </c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</row>
    <row r="6" spans="1:61" ht="15" customHeight="1" x14ac:dyDescent="0.25">
      <c r="A6" s="406" t="s">
        <v>246</v>
      </c>
      <c r="B6" s="407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D6" s="384" t="s">
        <v>246</v>
      </c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</row>
    <row r="7" spans="1:61" ht="15" customHeight="1" x14ac:dyDescent="0.25">
      <c r="A7" s="406" t="s">
        <v>230</v>
      </c>
      <c r="B7" s="407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D7" s="384" t="s">
        <v>230</v>
      </c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4"/>
      <c r="AP7" s="384"/>
      <c r="AQ7" s="384"/>
      <c r="AR7" s="384"/>
      <c r="AS7" s="384"/>
      <c r="AT7" s="384"/>
      <c r="AU7" s="384"/>
      <c r="AV7" s="384"/>
      <c r="AW7" s="384"/>
      <c r="AX7" s="384"/>
      <c r="AY7" s="384"/>
      <c r="AZ7" s="384"/>
      <c r="BA7" s="384"/>
      <c r="BB7" s="384"/>
      <c r="BC7" s="384"/>
      <c r="BD7" s="384"/>
      <c r="BE7" s="384"/>
    </row>
    <row r="8" spans="1:61" ht="15" customHeight="1" x14ac:dyDescent="0.25">
      <c r="A8" s="406" t="s">
        <v>481</v>
      </c>
      <c r="B8" s="407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D8" s="384" t="s">
        <v>481</v>
      </c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  <c r="BB8" s="384"/>
      <c r="BC8" s="384"/>
      <c r="BD8" s="384"/>
      <c r="BE8" s="384"/>
    </row>
    <row r="9" spans="1:61" ht="15" customHeight="1" thickBot="1" x14ac:dyDescent="0.3">
      <c r="A9" s="121"/>
      <c r="B9" s="143"/>
      <c r="C9" s="121"/>
      <c r="D9" s="121"/>
      <c r="E9" s="121"/>
      <c r="F9" s="122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D9" s="121"/>
      <c r="AE9" s="143"/>
      <c r="AF9" s="121"/>
      <c r="AG9" s="121"/>
      <c r="AH9" s="121"/>
      <c r="AI9" s="122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</row>
    <row r="10" spans="1:61" ht="15" customHeight="1" x14ac:dyDescent="0.25">
      <c r="A10" s="391" t="s">
        <v>242</v>
      </c>
      <c r="B10" s="408" t="s">
        <v>19</v>
      </c>
      <c r="C10" s="385"/>
      <c r="D10" s="385"/>
      <c r="E10" s="113"/>
      <c r="F10" s="385" t="s">
        <v>116</v>
      </c>
      <c r="G10" s="385"/>
      <c r="H10" s="385"/>
      <c r="I10" s="113"/>
      <c r="J10" s="385" t="s">
        <v>117</v>
      </c>
      <c r="K10" s="385"/>
      <c r="L10" s="385"/>
      <c r="M10" s="113"/>
      <c r="N10" s="385" t="s">
        <v>118</v>
      </c>
      <c r="O10" s="385"/>
      <c r="P10" s="385"/>
      <c r="Q10" s="113"/>
      <c r="R10" s="385" t="s">
        <v>119</v>
      </c>
      <c r="S10" s="385"/>
      <c r="T10" s="385"/>
      <c r="U10" s="113"/>
      <c r="V10" s="385" t="s">
        <v>120</v>
      </c>
      <c r="W10" s="385"/>
      <c r="X10" s="385"/>
      <c r="Y10" s="113"/>
      <c r="Z10" s="385" t="s">
        <v>121</v>
      </c>
      <c r="AA10" s="385"/>
      <c r="AB10" s="385"/>
      <c r="AD10" s="391" t="s">
        <v>242</v>
      </c>
      <c r="AE10" s="385" t="s">
        <v>19</v>
      </c>
      <c r="AF10" s="385"/>
      <c r="AG10" s="385"/>
      <c r="AH10" s="108"/>
      <c r="AI10" s="385" t="s">
        <v>116</v>
      </c>
      <c r="AJ10" s="385"/>
      <c r="AK10" s="385"/>
      <c r="AL10" s="108"/>
      <c r="AM10" s="385" t="s">
        <v>117</v>
      </c>
      <c r="AN10" s="385"/>
      <c r="AO10" s="385"/>
      <c r="AP10" s="108"/>
      <c r="AQ10" s="385" t="s">
        <v>118</v>
      </c>
      <c r="AR10" s="385"/>
      <c r="AS10" s="385"/>
      <c r="AT10" s="108"/>
      <c r="AU10" s="385" t="s">
        <v>119</v>
      </c>
      <c r="AV10" s="385"/>
      <c r="AW10" s="385"/>
      <c r="AX10" s="108"/>
      <c r="AY10" s="385" t="s">
        <v>120</v>
      </c>
      <c r="AZ10" s="385"/>
      <c r="BA10" s="385"/>
      <c r="BB10" s="108"/>
      <c r="BC10" s="385" t="s">
        <v>121</v>
      </c>
      <c r="BD10" s="385"/>
      <c r="BE10" s="385"/>
    </row>
    <row r="11" spans="1:61" ht="15" customHeight="1" thickBot="1" x14ac:dyDescent="0.3">
      <c r="A11" s="392"/>
      <c r="B11" s="335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92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</row>
    <row r="12" spans="1:61" ht="15" customHeight="1" x14ac:dyDescent="0.25">
      <c r="A12" s="126"/>
      <c r="B12" s="334"/>
      <c r="C12" s="334"/>
      <c r="D12" s="334"/>
      <c r="E12" s="113"/>
      <c r="F12" s="334"/>
      <c r="G12" s="334"/>
      <c r="H12" s="334"/>
      <c r="I12" s="113"/>
      <c r="J12" s="334"/>
      <c r="K12" s="334"/>
      <c r="L12" s="334"/>
      <c r="M12" s="113"/>
      <c r="N12" s="334"/>
      <c r="O12" s="334"/>
      <c r="P12" s="334"/>
      <c r="Q12" s="113"/>
      <c r="R12" s="334"/>
      <c r="S12" s="334"/>
      <c r="T12" s="334"/>
      <c r="U12" s="113"/>
      <c r="V12" s="334"/>
      <c r="W12" s="334"/>
      <c r="X12" s="334"/>
      <c r="Y12" s="113"/>
      <c r="Z12" s="334"/>
      <c r="AA12" s="334"/>
      <c r="AB12" s="334"/>
      <c r="AD12" s="126"/>
      <c r="AE12" s="112"/>
      <c r="AF12" s="112"/>
      <c r="AG12" s="112"/>
      <c r="AH12" s="113"/>
      <c r="AI12" s="112"/>
      <c r="AJ12" s="112"/>
      <c r="AK12" s="112"/>
      <c r="AL12" s="113"/>
      <c r="AM12" s="112"/>
      <c r="AN12" s="112"/>
      <c r="AO12" s="112"/>
      <c r="AP12" s="113"/>
      <c r="AQ12" s="112"/>
      <c r="AR12" s="112"/>
      <c r="AS12" s="112"/>
      <c r="AT12" s="113"/>
      <c r="AU12" s="112"/>
      <c r="AV12" s="112"/>
      <c r="AW12" s="112"/>
      <c r="AX12" s="113"/>
      <c r="AY12" s="112"/>
      <c r="AZ12" s="112"/>
      <c r="BA12" s="112"/>
      <c r="BB12" s="113"/>
      <c r="BC12" s="112"/>
      <c r="BD12" s="112"/>
      <c r="BE12" s="112"/>
    </row>
    <row r="13" spans="1:61" s="148" customFormat="1" ht="15" customHeight="1" x14ac:dyDescent="0.25">
      <c r="A13" s="169" t="s">
        <v>244</v>
      </c>
      <c r="B13" s="152">
        <f>SUM(B15:B40)</f>
        <v>13300</v>
      </c>
      <c r="C13" s="152">
        <f>SUM(C15:C40)</f>
        <v>4556</v>
      </c>
      <c r="D13" s="152">
        <f>SUM(D15:D40)</f>
        <v>8744</v>
      </c>
      <c r="E13" s="152"/>
      <c r="F13" s="152" t="s">
        <v>61</v>
      </c>
      <c r="G13" s="152" t="s">
        <v>61</v>
      </c>
      <c r="H13" s="152" t="s">
        <v>61</v>
      </c>
      <c r="I13" s="152"/>
      <c r="J13" s="152" t="s">
        <v>61</v>
      </c>
      <c r="K13" s="152" t="s">
        <v>61</v>
      </c>
      <c r="L13" s="152" t="s">
        <v>61</v>
      </c>
      <c r="M13" s="152"/>
      <c r="N13" s="152" t="s">
        <v>61</v>
      </c>
      <c r="O13" s="152" t="s">
        <v>61</v>
      </c>
      <c r="P13" s="152" t="s">
        <v>61</v>
      </c>
      <c r="Q13" s="152"/>
      <c r="R13" s="152">
        <f>SUM(R15:R40)</f>
        <v>5876</v>
      </c>
      <c r="S13" s="152">
        <f>SUM(S15:S40)</f>
        <v>2040</v>
      </c>
      <c r="T13" s="152">
        <f>SUM(T15:T40)</f>
        <v>3836</v>
      </c>
      <c r="U13" s="152"/>
      <c r="V13" s="152">
        <f>SUM(V15:V40)</f>
        <v>4143</v>
      </c>
      <c r="W13" s="152">
        <f>SUM(W15:W40)</f>
        <v>1390</v>
      </c>
      <c r="X13" s="152">
        <f>SUM(X15:X40)</f>
        <v>2753</v>
      </c>
      <c r="Y13" s="152"/>
      <c r="Z13" s="152">
        <f>SUM(Z15:Z40)</f>
        <v>3281</v>
      </c>
      <c r="AA13" s="152">
        <f>SUM(AA15:AA40)</f>
        <v>1126</v>
      </c>
      <c r="AB13" s="152">
        <f>SUM(AB15:AB40)</f>
        <v>2155</v>
      </c>
      <c r="AD13" s="150" t="s">
        <v>244</v>
      </c>
      <c r="AE13" s="173">
        <f>+B13/(B13+B56)*100</f>
        <v>85.32751652017707</v>
      </c>
      <c r="AF13" s="173">
        <f t="shared" ref="AF13:AG13" si="0">+C13/(C13+C56)*100</f>
        <v>80.281938325991192</v>
      </c>
      <c r="AG13" s="173">
        <f t="shared" si="0"/>
        <v>88.216303470540751</v>
      </c>
      <c r="AH13" s="163"/>
      <c r="AI13" s="210" t="s">
        <v>17</v>
      </c>
      <c r="AJ13" s="210" t="s">
        <v>17</v>
      </c>
      <c r="AK13" s="210" t="s">
        <v>17</v>
      </c>
      <c r="AL13" s="163"/>
      <c r="AM13" s="210" t="s">
        <v>17</v>
      </c>
      <c r="AN13" s="210" t="s">
        <v>17</v>
      </c>
      <c r="AO13" s="210" t="s">
        <v>17</v>
      </c>
      <c r="AP13" s="163"/>
      <c r="AQ13" s="210" t="s">
        <v>17</v>
      </c>
      <c r="AR13" s="210" t="s">
        <v>17</v>
      </c>
      <c r="AS13" s="210" t="s">
        <v>17</v>
      </c>
      <c r="AT13" s="163"/>
      <c r="AU13" s="173">
        <f>+R13/(R13+R56)*100</f>
        <v>79.180703409244032</v>
      </c>
      <c r="AV13" s="173">
        <f t="shared" ref="AV13" si="1">+S13/(S13+S56)*100</f>
        <v>73.328540618260234</v>
      </c>
      <c r="AW13" s="173">
        <f t="shared" ref="AW13" si="2">+T13/(T13+T56)*100</f>
        <v>82.69023496443198</v>
      </c>
      <c r="AX13" s="163"/>
      <c r="AY13" s="173">
        <f>+V13/(V13+V56)*100</f>
        <v>87.961783439490446</v>
      </c>
      <c r="AZ13" s="173">
        <f t="shared" ref="AZ13" si="3">+W13/(W13+W56)*100</f>
        <v>82.787373436569396</v>
      </c>
      <c r="BA13" s="173">
        <f t="shared" ref="BA13" si="4">+X13/(X13+X56)*100</f>
        <v>90.828109534806984</v>
      </c>
      <c r="BB13" s="163"/>
      <c r="BC13" s="173">
        <f>+Z13/(Z13+Z56)*100</f>
        <v>94.936342592592595</v>
      </c>
      <c r="BD13" s="173">
        <f t="shared" ref="BD13" si="5">+AA13/(AA13+AA56)*100</f>
        <v>92.751235584843499</v>
      </c>
      <c r="BE13" s="173">
        <f t="shared" ref="BE13" si="6">+AB13/(AB13+AB56)*100</f>
        <v>96.119536128456744</v>
      </c>
      <c r="BF13" s="150"/>
      <c r="BG13" s="150"/>
      <c r="BH13" s="150"/>
      <c r="BI13" s="150"/>
    </row>
    <row r="14" spans="1:61" ht="15" customHeight="1" x14ac:dyDescent="0.25">
      <c r="A14" s="165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E14" s="125"/>
      <c r="AF14" s="125"/>
      <c r="AG14" s="125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25"/>
      <c r="AV14" s="125"/>
      <c r="AW14" s="125"/>
      <c r="AX14" s="149"/>
      <c r="AY14" s="125"/>
      <c r="AZ14" s="125"/>
      <c r="BA14" s="125"/>
      <c r="BB14" s="149"/>
      <c r="BC14" s="125"/>
      <c r="BD14" s="125"/>
      <c r="BE14" s="125"/>
    </row>
    <row r="15" spans="1:61" ht="15" customHeight="1" x14ac:dyDescent="0.2">
      <c r="A15" s="206" t="s">
        <v>79</v>
      </c>
      <c r="B15" s="337">
        <v>299</v>
      </c>
      <c r="C15" s="337">
        <v>117</v>
      </c>
      <c r="D15" s="337">
        <v>182</v>
      </c>
      <c r="E15" s="337"/>
      <c r="F15" s="227">
        <v>0</v>
      </c>
      <c r="G15" s="227">
        <v>0</v>
      </c>
      <c r="H15" s="227">
        <v>0</v>
      </c>
      <c r="I15" s="227"/>
      <c r="J15" s="227">
        <v>0</v>
      </c>
      <c r="K15" s="227">
        <v>0</v>
      </c>
      <c r="L15" s="227">
        <v>0</v>
      </c>
      <c r="M15" s="227"/>
      <c r="N15" s="227">
        <v>0</v>
      </c>
      <c r="O15" s="227">
        <v>0</v>
      </c>
      <c r="P15" s="227">
        <v>0</v>
      </c>
      <c r="Q15" s="337"/>
      <c r="R15" s="337">
        <v>131</v>
      </c>
      <c r="S15" s="337">
        <v>54</v>
      </c>
      <c r="T15" s="337">
        <v>77</v>
      </c>
      <c r="U15" s="337"/>
      <c r="V15" s="337">
        <v>86</v>
      </c>
      <c r="W15" s="337">
        <v>33</v>
      </c>
      <c r="X15" s="337">
        <v>53</v>
      </c>
      <c r="Y15" s="337"/>
      <c r="Z15" s="337">
        <v>82</v>
      </c>
      <c r="AA15" s="337">
        <v>30</v>
      </c>
      <c r="AB15" s="337">
        <v>52</v>
      </c>
      <c r="AD15" s="205" t="s">
        <v>79</v>
      </c>
      <c r="AE15" s="125">
        <f t="shared" ref="AE15:AE40" si="7">+B15/(B15+B58)*100</f>
        <v>75.888324873096451</v>
      </c>
      <c r="AF15" s="125">
        <f t="shared" ref="AF15:AF40" si="8">+C15/(C15+C58)*100</f>
        <v>76.973684210526315</v>
      </c>
      <c r="AG15" s="125">
        <f t="shared" ref="AG15:AG40" si="9">+D15/(D15+D58)*100</f>
        <v>75.206611570247944</v>
      </c>
      <c r="AH15" s="118"/>
      <c r="AI15" s="125" t="s">
        <v>17</v>
      </c>
      <c r="AJ15" s="125" t="s">
        <v>17</v>
      </c>
      <c r="AK15" s="125" t="s">
        <v>17</v>
      </c>
      <c r="AL15" s="118"/>
      <c r="AM15" s="125" t="s">
        <v>17</v>
      </c>
      <c r="AN15" s="125" t="s">
        <v>17</v>
      </c>
      <c r="AO15" s="125" t="s">
        <v>17</v>
      </c>
      <c r="AP15" s="118"/>
      <c r="AQ15" s="125" t="s">
        <v>17</v>
      </c>
      <c r="AR15" s="125" t="s">
        <v>17</v>
      </c>
      <c r="AS15" s="125" t="s">
        <v>17</v>
      </c>
      <c r="AT15" s="118"/>
      <c r="AU15" s="125">
        <f t="shared" ref="AU15:AU40" si="10">+R15/(R15+R58)*100</f>
        <v>68.229166666666657</v>
      </c>
      <c r="AV15" s="125">
        <f t="shared" ref="AV15:AV40" si="11">+S15/(S15+S58)*100</f>
        <v>70.129870129870127</v>
      </c>
      <c r="AW15" s="125">
        <f t="shared" ref="AW15:AW40" si="12">+T15/(T15+T58)*100</f>
        <v>66.956521739130437</v>
      </c>
      <c r="AX15" s="118"/>
      <c r="AY15" s="125">
        <f t="shared" ref="AY15:AY40" si="13">+V15/(V15+V58)*100</f>
        <v>78.899082568807344</v>
      </c>
      <c r="AZ15" s="125">
        <f t="shared" ref="AZ15:AZ40" si="14">+W15/(W15+W58)*100</f>
        <v>78.571428571428569</v>
      </c>
      <c r="BA15" s="125">
        <f t="shared" ref="BA15:BA40" si="15">+X15/(X15+X58)*100</f>
        <v>79.104477611940297</v>
      </c>
      <c r="BB15" s="118"/>
      <c r="BC15" s="125">
        <f t="shared" ref="BC15:BC40" si="16">+Z15/(Z15+Z58)*100</f>
        <v>88.172043010752688</v>
      </c>
      <c r="BD15" s="125">
        <f t="shared" ref="BD15:BD40" si="17">+AA15/(AA15+AA58)*100</f>
        <v>90.909090909090907</v>
      </c>
      <c r="BE15" s="125">
        <f t="shared" ref="BE15:BE40" si="18">+AB15/(AB15+AB58)*100</f>
        <v>86.666666666666671</v>
      </c>
    </row>
    <row r="16" spans="1:61" ht="15" customHeight="1" x14ac:dyDescent="0.2">
      <c r="A16" s="205" t="s">
        <v>80</v>
      </c>
      <c r="B16" s="261">
        <v>477</v>
      </c>
      <c r="C16" s="261">
        <v>129</v>
      </c>
      <c r="D16" s="261">
        <v>348</v>
      </c>
      <c r="E16" s="261"/>
      <c r="F16" s="227">
        <v>0</v>
      </c>
      <c r="G16" s="227">
        <v>0</v>
      </c>
      <c r="H16" s="227">
        <v>0</v>
      </c>
      <c r="I16" s="227"/>
      <c r="J16" s="227">
        <v>0</v>
      </c>
      <c r="K16" s="227">
        <v>0</v>
      </c>
      <c r="L16" s="227">
        <v>0</v>
      </c>
      <c r="M16" s="227"/>
      <c r="N16" s="227">
        <v>0</v>
      </c>
      <c r="O16" s="227">
        <v>0</v>
      </c>
      <c r="P16" s="227">
        <v>0</v>
      </c>
      <c r="Q16" s="261"/>
      <c r="R16" s="261">
        <v>234</v>
      </c>
      <c r="S16" s="261">
        <v>64</v>
      </c>
      <c r="T16" s="261">
        <v>170</v>
      </c>
      <c r="U16" s="261"/>
      <c r="V16" s="261">
        <v>140</v>
      </c>
      <c r="W16" s="261">
        <v>43</v>
      </c>
      <c r="X16" s="261">
        <v>97</v>
      </c>
      <c r="Y16" s="261"/>
      <c r="Z16" s="261">
        <v>103</v>
      </c>
      <c r="AA16" s="261">
        <v>22</v>
      </c>
      <c r="AB16" s="261">
        <v>81</v>
      </c>
      <c r="AC16" s="165"/>
      <c r="AD16" s="205" t="s">
        <v>80</v>
      </c>
      <c r="AE16" s="125">
        <f t="shared" si="7"/>
        <v>85.026737967914428</v>
      </c>
      <c r="AF16" s="125">
        <f t="shared" si="8"/>
        <v>82.165605095541409</v>
      </c>
      <c r="AG16" s="125">
        <f t="shared" si="9"/>
        <v>86.138613861386133</v>
      </c>
      <c r="AH16" s="118"/>
      <c r="AI16" s="125" t="s">
        <v>17</v>
      </c>
      <c r="AJ16" s="125" t="s">
        <v>17</v>
      </c>
      <c r="AK16" s="125" t="s">
        <v>17</v>
      </c>
      <c r="AL16" s="118"/>
      <c r="AM16" s="125" t="s">
        <v>17</v>
      </c>
      <c r="AN16" s="125" t="s">
        <v>17</v>
      </c>
      <c r="AO16" s="125" t="s">
        <v>17</v>
      </c>
      <c r="AP16" s="118"/>
      <c r="AQ16" s="125" t="s">
        <v>17</v>
      </c>
      <c r="AR16" s="125" t="s">
        <v>17</v>
      </c>
      <c r="AS16" s="125" t="s">
        <v>17</v>
      </c>
      <c r="AT16" s="118"/>
      <c r="AU16" s="125">
        <f t="shared" si="10"/>
        <v>84.782608695652172</v>
      </c>
      <c r="AV16" s="125">
        <f t="shared" si="11"/>
        <v>81.012658227848107</v>
      </c>
      <c r="AW16" s="125">
        <f t="shared" si="12"/>
        <v>86.294416243654823</v>
      </c>
      <c r="AX16" s="118"/>
      <c r="AY16" s="125">
        <f t="shared" si="13"/>
        <v>81.871345029239762</v>
      </c>
      <c r="AZ16" s="125">
        <f t="shared" si="14"/>
        <v>79.629629629629633</v>
      </c>
      <c r="BA16" s="125">
        <f t="shared" si="15"/>
        <v>82.90598290598291</v>
      </c>
      <c r="BB16" s="118"/>
      <c r="BC16" s="125">
        <f t="shared" si="16"/>
        <v>90.350877192982466</v>
      </c>
      <c r="BD16" s="125">
        <f t="shared" si="17"/>
        <v>91.666666666666657</v>
      </c>
      <c r="BE16" s="125">
        <f t="shared" si="18"/>
        <v>90</v>
      </c>
    </row>
    <row r="17" spans="1:57" ht="15" customHeight="1" x14ac:dyDescent="0.2">
      <c r="A17" s="205" t="s">
        <v>157</v>
      </c>
      <c r="B17" s="261">
        <v>239</v>
      </c>
      <c r="C17" s="261">
        <v>81</v>
      </c>
      <c r="D17" s="261">
        <v>158</v>
      </c>
      <c r="E17" s="261"/>
      <c r="F17" s="227">
        <v>0</v>
      </c>
      <c r="G17" s="227">
        <v>0</v>
      </c>
      <c r="H17" s="227">
        <v>0</v>
      </c>
      <c r="I17" s="227"/>
      <c r="J17" s="227">
        <v>0</v>
      </c>
      <c r="K17" s="227">
        <v>0</v>
      </c>
      <c r="L17" s="227">
        <v>0</v>
      </c>
      <c r="M17" s="227"/>
      <c r="N17" s="227">
        <v>0</v>
      </c>
      <c r="O17" s="227">
        <v>0</v>
      </c>
      <c r="P17" s="227">
        <v>0</v>
      </c>
      <c r="Q17" s="261"/>
      <c r="R17" s="261">
        <v>99</v>
      </c>
      <c r="S17" s="261">
        <v>39</v>
      </c>
      <c r="T17" s="261">
        <v>60</v>
      </c>
      <c r="U17" s="261"/>
      <c r="V17" s="261">
        <v>72</v>
      </c>
      <c r="W17" s="261">
        <v>20</v>
      </c>
      <c r="X17" s="261">
        <v>52</v>
      </c>
      <c r="Y17" s="261"/>
      <c r="Z17" s="261">
        <v>68</v>
      </c>
      <c r="AA17" s="261">
        <v>22</v>
      </c>
      <c r="AB17" s="261">
        <v>46</v>
      </c>
      <c r="AC17" s="165"/>
      <c r="AD17" s="205" t="s">
        <v>157</v>
      </c>
      <c r="AE17" s="125">
        <f t="shared" si="7"/>
        <v>70.294117647058812</v>
      </c>
      <c r="AF17" s="125">
        <f t="shared" si="8"/>
        <v>62.790697674418603</v>
      </c>
      <c r="AG17" s="125">
        <f t="shared" si="9"/>
        <v>74.881516587677723</v>
      </c>
      <c r="AH17" s="118"/>
      <c r="AI17" s="125" t="s">
        <v>17</v>
      </c>
      <c r="AJ17" s="125" t="s">
        <v>17</v>
      </c>
      <c r="AK17" s="125" t="s">
        <v>17</v>
      </c>
      <c r="AL17" s="118"/>
      <c r="AM17" s="125" t="s">
        <v>17</v>
      </c>
      <c r="AN17" s="125" t="s">
        <v>17</v>
      </c>
      <c r="AO17" s="125" t="s">
        <v>17</v>
      </c>
      <c r="AP17" s="118"/>
      <c r="AQ17" s="125" t="s">
        <v>17</v>
      </c>
      <c r="AR17" s="125" t="s">
        <v>17</v>
      </c>
      <c r="AS17" s="125" t="s">
        <v>17</v>
      </c>
      <c r="AT17" s="118"/>
      <c r="AU17" s="125">
        <f t="shared" si="10"/>
        <v>54.395604395604394</v>
      </c>
      <c r="AV17" s="125">
        <f t="shared" si="11"/>
        <v>49.367088607594937</v>
      </c>
      <c r="AW17" s="125">
        <f t="shared" si="12"/>
        <v>58.252427184466015</v>
      </c>
      <c r="AX17" s="118"/>
      <c r="AY17" s="125">
        <f t="shared" si="13"/>
        <v>83.720930232558146</v>
      </c>
      <c r="AZ17" s="125">
        <f t="shared" si="14"/>
        <v>76.923076923076934</v>
      </c>
      <c r="BA17" s="125">
        <f t="shared" si="15"/>
        <v>86.666666666666671</v>
      </c>
      <c r="BB17" s="118"/>
      <c r="BC17" s="125">
        <f t="shared" si="16"/>
        <v>94.444444444444443</v>
      </c>
      <c r="BD17" s="125">
        <f t="shared" si="17"/>
        <v>91.666666666666657</v>
      </c>
      <c r="BE17" s="125">
        <f t="shared" si="18"/>
        <v>95.833333333333343</v>
      </c>
    </row>
    <row r="18" spans="1:57" ht="15" customHeight="1" x14ac:dyDescent="0.2">
      <c r="A18" s="205" t="s">
        <v>82</v>
      </c>
      <c r="B18" s="261">
        <v>1044</v>
      </c>
      <c r="C18" s="261">
        <v>361</v>
      </c>
      <c r="D18" s="261">
        <v>683</v>
      </c>
      <c r="E18" s="261"/>
      <c r="F18" s="227">
        <v>0</v>
      </c>
      <c r="G18" s="227">
        <v>0</v>
      </c>
      <c r="H18" s="227">
        <v>0</v>
      </c>
      <c r="I18" s="227"/>
      <c r="J18" s="227">
        <v>0</v>
      </c>
      <c r="K18" s="227">
        <v>0</v>
      </c>
      <c r="L18" s="227">
        <v>0</v>
      </c>
      <c r="M18" s="227"/>
      <c r="N18" s="227">
        <v>0</v>
      </c>
      <c r="O18" s="227">
        <v>0</v>
      </c>
      <c r="P18" s="227">
        <v>0</v>
      </c>
      <c r="Q18" s="261"/>
      <c r="R18" s="261">
        <v>455</v>
      </c>
      <c r="S18" s="261">
        <v>155</v>
      </c>
      <c r="T18" s="261">
        <v>300</v>
      </c>
      <c r="U18" s="261"/>
      <c r="V18" s="261">
        <v>327</v>
      </c>
      <c r="W18" s="261">
        <v>113</v>
      </c>
      <c r="X18" s="261">
        <v>214</v>
      </c>
      <c r="Y18" s="261"/>
      <c r="Z18" s="261">
        <v>262</v>
      </c>
      <c r="AA18" s="261">
        <v>93</v>
      </c>
      <c r="AB18" s="261">
        <v>169</v>
      </c>
      <c r="AD18" s="205" t="s">
        <v>82</v>
      </c>
      <c r="AE18" s="125">
        <f t="shared" si="7"/>
        <v>85.224489795918373</v>
      </c>
      <c r="AF18" s="125">
        <f t="shared" si="8"/>
        <v>79.690949227373068</v>
      </c>
      <c r="AG18" s="125">
        <f t="shared" si="9"/>
        <v>88.47150259067358</v>
      </c>
      <c r="AH18" s="118"/>
      <c r="AI18" s="125" t="s">
        <v>17</v>
      </c>
      <c r="AJ18" s="125" t="s">
        <v>17</v>
      </c>
      <c r="AK18" s="125" t="s">
        <v>17</v>
      </c>
      <c r="AL18" s="118"/>
      <c r="AM18" s="125" t="s">
        <v>17</v>
      </c>
      <c r="AN18" s="125" t="s">
        <v>17</v>
      </c>
      <c r="AO18" s="125" t="s">
        <v>17</v>
      </c>
      <c r="AP18" s="118"/>
      <c r="AQ18" s="125" t="s">
        <v>17</v>
      </c>
      <c r="AR18" s="125" t="s">
        <v>17</v>
      </c>
      <c r="AS18" s="125" t="s">
        <v>17</v>
      </c>
      <c r="AT18" s="118"/>
      <c r="AU18" s="125">
        <f t="shared" si="10"/>
        <v>78.044596912521442</v>
      </c>
      <c r="AV18" s="125">
        <f t="shared" si="11"/>
        <v>70.776255707762559</v>
      </c>
      <c r="AW18" s="125">
        <f t="shared" si="12"/>
        <v>82.417582417582409</v>
      </c>
      <c r="AX18" s="118"/>
      <c r="AY18" s="125">
        <f t="shared" si="13"/>
        <v>87.667560321715825</v>
      </c>
      <c r="AZ18" s="125">
        <f t="shared" si="14"/>
        <v>83.088235294117652</v>
      </c>
      <c r="BA18" s="125">
        <f t="shared" si="15"/>
        <v>90.295358649789023</v>
      </c>
      <c r="BB18" s="118"/>
      <c r="BC18" s="125">
        <f t="shared" si="16"/>
        <v>97.39776951672863</v>
      </c>
      <c r="BD18" s="125">
        <f t="shared" si="17"/>
        <v>94.897959183673478</v>
      </c>
      <c r="BE18" s="125">
        <f t="shared" si="18"/>
        <v>98.830409356725141</v>
      </c>
    </row>
    <row r="19" spans="1:57" ht="15" customHeight="1" x14ac:dyDescent="0.2">
      <c r="A19" s="205" t="s">
        <v>83</v>
      </c>
      <c r="B19" s="261">
        <v>252</v>
      </c>
      <c r="C19" s="261">
        <v>87</v>
      </c>
      <c r="D19" s="261">
        <v>165</v>
      </c>
      <c r="E19" s="261"/>
      <c r="F19" s="227">
        <v>0</v>
      </c>
      <c r="G19" s="227">
        <v>0</v>
      </c>
      <c r="H19" s="227">
        <v>0</v>
      </c>
      <c r="I19" s="227"/>
      <c r="J19" s="227">
        <v>0</v>
      </c>
      <c r="K19" s="227">
        <v>0</v>
      </c>
      <c r="L19" s="227">
        <v>0</v>
      </c>
      <c r="M19" s="227"/>
      <c r="N19" s="227">
        <v>0</v>
      </c>
      <c r="O19" s="227">
        <v>0</v>
      </c>
      <c r="P19" s="227">
        <v>0</v>
      </c>
      <c r="Q19" s="261"/>
      <c r="R19" s="261">
        <v>115</v>
      </c>
      <c r="S19" s="261">
        <v>45</v>
      </c>
      <c r="T19" s="261">
        <v>70</v>
      </c>
      <c r="U19" s="261"/>
      <c r="V19" s="261">
        <v>82</v>
      </c>
      <c r="W19" s="261">
        <v>24</v>
      </c>
      <c r="X19" s="261">
        <v>58</v>
      </c>
      <c r="Y19" s="261"/>
      <c r="Z19" s="261">
        <v>55</v>
      </c>
      <c r="AA19" s="261">
        <v>18</v>
      </c>
      <c r="AB19" s="261">
        <v>37</v>
      </c>
      <c r="AD19" s="205" t="s">
        <v>83</v>
      </c>
      <c r="AE19" s="125">
        <f t="shared" si="7"/>
        <v>94.73684210526315</v>
      </c>
      <c r="AF19" s="125">
        <f t="shared" si="8"/>
        <v>89.690721649484544</v>
      </c>
      <c r="AG19" s="125">
        <f t="shared" si="9"/>
        <v>97.633136094674555</v>
      </c>
      <c r="AH19" s="118"/>
      <c r="AI19" s="125" t="s">
        <v>17</v>
      </c>
      <c r="AJ19" s="125" t="s">
        <v>17</v>
      </c>
      <c r="AK19" s="125" t="s">
        <v>17</v>
      </c>
      <c r="AL19" s="118"/>
      <c r="AM19" s="125" t="s">
        <v>17</v>
      </c>
      <c r="AN19" s="125" t="s">
        <v>17</v>
      </c>
      <c r="AO19" s="125" t="s">
        <v>17</v>
      </c>
      <c r="AP19" s="118"/>
      <c r="AQ19" s="125" t="s">
        <v>17</v>
      </c>
      <c r="AR19" s="125" t="s">
        <v>17</v>
      </c>
      <c r="AS19" s="125" t="s">
        <v>17</v>
      </c>
      <c r="AT19" s="118"/>
      <c r="AU19" s="125">
        <f t="shared" si="10"/>
        <v>92.741935483870961</v>
      </c>
      <c r="AV19" s="125">
        <f t="shared" si="11"/>
        <v>86.538461538461547</v>
      </c>
      <c r="AW19" s="125">
        <f t="shared" si="12"/>
        <v>97.222222222222214</v>
      </c>
      <c r="AX19" s="118"/>
      <c r="AY19" s="125">
        <f t="shared" si="13"/>
        <v>94.252873563218387</v>
      </c>
      <c r="AZ19" s="125">
        <f t="shared" si="14"/>
        <v>88.888888888888886</v>
      </c>
      <c r="BA19" s="125">
        <f t="shared" si="15"/>
        <v>96.666666666666671</v>
      </c>
      <c r="BB19" s="118"/>
      <c r="BC19" s="125">
        <f t="shared" si="16"/>
        <v>100</v>
      </c>
      <c r="BD19" s="125">
        <f t="shared" si="17"/>
        <v>100</v>
      </c>
      <c r="BE19" s="125">
        <f t="shared" si="18"/>
        <v>100</v>
      </c>
    </row>
    <row r="20" spans="1:57" ht="15" customHeight="1" x14ac:dyDescent="0.2">
      <c r="A20" s="205" t="s">
        <v>84</v>
      </c>
      <c r="B20" s="261">
        <v>616</v>
      </c>
      <c r="C20" s="261">
        <v>189</v>
      </c>
      <c r="D20" s="261">
        <v>427</v>
      </c>
      <c r="E20" s="261"/>
      <c r="F20" s="227">
        <v>0</v>
      </c>
      <c r="G20" s="227">
        <v>0</v>
      </c>
      <c r="H20" s="227">
        <v>0</v>
      </c>
      <c r="I20" s="227"/>
      <c r="J20" s="227">
        <v>0</v>
      </c>
      <c r="K20" s="227">
        <v>0</v>
      </c>
      <c r="L20" s="227">
        <v>0</v>
      </c>
      <c r="M20" s="227"/>
      <c r="N20" s="227">
        <v>0</v>
      </c>
      <c r="O20" s="227">
        <v>0</v>
      </c>
      <c r="P20" s="227">
        <v>0</v>
      </c>
      <c r="Q20" s="261"/>
      <c r="R20" s="261">
        <v>238</v>
      </c>
      <c r="S20" s="261">
        <v>64</v>
      </c>
      <c r="T20" s="261">
        <v>174</v>
      </c>
      <c r="U20" s="261"/>
      <c r="V20" s="261">
        <v>289</v>
      </c>
      <c r="W20" s="261">
        <v>99</v>
      </c>
      <c r="X20" s="261">
        <v>190</v>
      </c>
      <c r="Y20" s="261"/>
      <c r="Z20" s="261">
        <v>89</v>
      </c>
      <c r="AA20" s="261">
        <v>26</v>
      </c>
      <c r="AB20" s="261">
        <v>63</v>
      </c>
      <c r="AD20" s="205" t="s">
        <v>84</v>
      </c>
      <c r="AE20" s="125">
        <f t="shared" si="7"/>
        <v>90.058479532163744</v>
      </c>
      <c r="AF20" s="125">
        <f t="shared" si="8"/>
        <v>82.173913043478265</v>
      </c>
      <c r="AG20" s="125">
        <f t="shared" si="9"/>
        <v>94.052863436123346</v>
      </c>
      <c r="AH20" s="118"/>
      <c r="AI20" s="125" t="s">
        <v>17</v>
      </c>
      <c r="AJ20" s="125" t="s">
        <v>17</v>
      </c>
      <c r="AK20" s="125" t="s">
        <v>17</v>
      </c>
      <c r="AL20" s="118"/>
      <c r="AM20" s="125" t="s">
        <v>17</v>
      </c>
      <c r="AN20" s="125" t="s">
        <v>17</v>
      </c>
      <c r="AO20" s="125" t="s">
        <v>17</v>
      </c>
      <c r="AP20" s="118"/>
      <c r="AQ20" s="125" t="s">
        <v>17</v>
      </c>
      <c r="AR20" s="125" t="s">
        <v>17</v>
      </c>
      <c r="AS20" s="125" t="s">
        <v>17</v>
      </c>
      <c r="AT20" s="118"/>
      <c r="AU20" s="125">
        <f t="shared" si="10"/>
        <v>84.39716312056737</v>
      </c>
      <c r="AV20" s="125">
        <f t="shared" si="11"/>
        <v>77.108433734939766</v>
      </c>
      <c r="AW20" s="125">
        <f t="shared" si="12"/>
        <v>87.437185929648237</v>
      </c>
      <c r="AX20" s="118"/>
      <c r="AY20" s="125">
        <f t="shared" si="13"/>
        <v>93.225806451612897</v>
      </c>
      <c r="AZ20" s="125">
        <f t="shared" si="14"/>
        <v>83.898305084745758</v>
      </c>
      <c r="BA20" s="125">
        <f t="shared" si="15"/>
        <v>98.958333333333343</v>
      </c>
      <c r="BB20" s="118"/>
      <c r="BC20" s="125">
        <f t="shared" si="16"/>
        <v>96.739130434782609</v>
      </c>
      <c r="BD20" s="125">
        <f t="shared" si="17"/>
        <v>89.65517241379311</v>
      </c>
      <c r="BE20" s="125">
        <f t="shared" si="18"/>
        <v>100</v>
      </c>
    </row>
    <row r="21" spans="1:57" ht="15" customHeight="1" x14ac:dyDescent="0.2">
      <c r="A21" s="205" t="s">
        <v>85</v>
      </c>
      <c r="B21" s="261">
        <v>214</v>
      </c>
      <c r="C21" s="261">
        <v>68</v>
      </c>
      <c r="D21" s="261">
        <v>146</v>
      </c>
      <c r="E21" s="261"/>
      <c r="F21" s="227">
        <v>0</v>
      </c>
      <c r="G21" s="227">
        <v>0</v>
      </c>
      <c r="H21" s="227">
        <v>0</v>
      </c>
      <c r="I21" s="227"/>
      <c r="J21" s="227">
        <v>0</v>
      </c>
      <c r="K21" s="227">
        <v>0</v>
      </c>
      <c r="L21" s="227">
        <v>0</v>
      </c>
      <c r="M21" s="227"/>
      <c r="N21" s="227">
        <v>0</v>
      </c>
      <c r="O21" s="227">
        <v>0</v>
      </c>
      <c r="P21" s="227">
        <v>0</v>
      </c>
      <c r="Q21" s="261"/>
      <c r="R21" s="261">
        <v>94</v>
      </c>
      <c r="S21" s="261">
        <v>33</v>
      </c>
      <c r="T21" s="261">
        <v>61</v>
      </c>
      <c r="U21" s="261"/>
      <c r="V21" s="261">
        <v>68</v>
      </c>
      <c r="W21" s="261">
        <v>15</v>
      </c>
      <c r="X21" s="261">
        <v>53</v>
      </c>
      <c r="Y21" s="261"/>
      <c r="Z21" s="261">
        <v>52</v>
      </c>
      <c r="AA21" s="261">
        <v>20</v>
      </c>
      <c r="AB21" s="261">
        <v>32</v>
      </c>
      <c r="AD21" s="205" t="s">
        <v>85</v>
      </c>
      <c r="AE21" s="125">
        <f t="shared" si="7"/>
        <v>85.258964143426297</v>
      </c>
      <c r="AF21" s="125">
        <f t="shared" si="8"/>
        <v>80</v>
      </c>
      <c r="AG21" s="125">
        <f t="shared" si="9"/>
        <v>87.951807228915655</v>
      </c>
      <c r="AH21" s="118"/>
      <c r="AI21" s="125" t="s">
        <v>17</v>
      </c>
      <c r="AJ21" s="125" t="s">
        <v>17</v>
      </c>
      <c r="AK21" s="125" t="s">
        <v>17</v>
      </c>
      <c r="AL21" s="118"/>
      <c r="AM21" s="125" t="s">
        <v>17</v>
      </c>
      <c r="AN21" s="125" t="s">
        <v>17</v>
      </c>
      <c r="AO21" s="125" t="s">
        <v>17</v>
      </c>
      <c r="AP21" s="118"/>
      <c r="AQ21" s="125" t="s">
        <v>17</v>
      </c>
      <c r="AR21" s="125" t="s">
        <v>17</v>
      </c>
      <c r="AS21" s="125" t="s">
        <v>17</v>
      </c>
      <c r="AT21" s="118"/>
      <c r="AU21" s="125">
        <f t="shared" si="10"/>
        <v>81.034482758620683</v>
      </c>
      <c r="AV21" s="125">
        <f t="shared" si="11"/>
        <v>78.571428571428569</v>
      </c>
      <c r="AW21" s="125">
        <f t="shared" si="12"/>
        <v>82.432432432432435</v>
      </c>
      <c r="AX21" s="118"/>
      <c r="AY21" s="125">
        <f t="shared" si="13"/>
        <v>82.926829268292678</v>
      </c>
      <c r="AZ21" s="125">
        <f t="shared" si="14"/>
        <v>68.181818181818173</v>
      </c>
      <c r="BA21" s="125">
        <f t="shared" si="15"/>
        <v>88.333333333333329</v>
      </c>
      <c r="BB21" s="118"/>
      <c r="BC21" s="125">
        <f t="shared" si="16"/>
        <v>98.113207547169807</v>
      </c>
      <c r="BD21" s="125">
        <f t="shared" si="17"/>
        <v>95.238095238095227</v>
      </c>
      <c r="BE21" s="125">
        <f t="shared" si="18"/>
        <v>100</v>
      </c>
    </row>
    <row r="22" spans="1:57" ht="15" customHeight="1" x14ac:dyDescent="0.2">
      <c r="A22" s="205" t="s">
        <v>86</v>
      </c>
      <c r="B22" s="261">
        <v>1507</v>
      </c>
      <c r="C22" s="261">
        <v>700</v>
      </c>
      <c r="D22" s="261">
        <v>807</v>
      </c>
      <c r="E22" s="261"/>
      <c r="F22" s="227">
        <v>0</v>
      </c>
      <c r="G22" s="227">
        <v>0</v>
      </c>
      <c r="H22" s="227">
        <v>0</v>
      </c>
      <c r="I22" s="227"/>
      <c r="J22" s="227">
        <v>0</v>
      </c>
      <c r="K22" s="227">
        <v>0</v>
      </c>
      <c r="L22" s="227">
        <v>0</v>
      </c>
      <c r="M22" s="227"/>
      <c r="N22" s="227">
        <v>0</v>
      </c>
      <c r="O22" s="227">
        <v>0</v>
      </c>
      <c r="P22" s="227">
        <v>0</v>
      </c>
      <c r="Q22" s="261"/>
      <c r="R22" s="261">
        <v>686</v>
      </c>
      <c r="S22" s="261">
        <v>332</v>
      </c>
      <c r="T22" s="261">
        <v>354</v>
      </c>
      <c r="U22" s="261"/>
      <c r="V22" s="261">
        <v>424</v>
      </c>
      <c r="W22" s="261">
        <v>199</v>
      </c>
      <c r="X22" s="261">
        <v>225</v>
      </c>
      <c r="Y22" s="261"/>
      <c r="Z22" s="261">
        <v>397</v>
      </c>
      <c r="AA22" s="261">
        <v>169</v>
      </c>
      <c r="AB22" s="261">
        <v>228</v>
      </c>
      <c r="AD22" s="205" t="s">
        <v>86</v>
      </c>
      <c r="AE22" s="125">
        <f t="shared" si="7"/>
        <v>96.788696210661527</v>
      </c>
      <c r="AF22" s="125">
        <f t="shared" si="8"/>
        <v>95.890410958904098</v>
      </c>
      <c r="AG22" s="125">
        <f t="shared" si="9"/>
        <v>97.581620314389355</v>
      </c>
      <c r="AH22" s="118"/>
      <c r="AI22" s="125" t="s">
        <v>17</v>
      </c>
      <c r="AJ22" s="125" t="s">
        <v>17</v>
      </c>
      <c r="AK22" s="125" t="s">
        <v>17</v>
      </c>
      <c r="AL22" s="118"/>
      <c r="AM22" s="125" t="s">
        <v>17</v>
      </c>
      <c r="AN22" s="125" t="s">
        <v>17</v>
      </c>
      <c r="AO22" s="125" t="s">
        <v>17</v>
      </c>
      <c r="AP22" s="118"/>
      <c r="AQ22" s="125" t="s">
        <v>17</v>
      </c>
      <c r="AR22" s="125" t="s">
        <v>17</v>
      </c>
      <c r="AS22" s="125" t="s">
        <v>17</v>
      </c>
      <c r="AT22" s="118"/>
      <c r="AU22" s="125">
        <f t="shared" si="10"/>
        <v>96.89265536723164</v>
      </c>
      <c r="AV22" s="125">
        <f t="shared" si="11"/>
        <v>95.95375722543352</v>
      </c>
      <c r="AW22" s="125">
        <f t="shared" si="12"/>
        <v>97.790055248618785</v>
      </c>
      <c r="AX22" s="118"/>
      <c r="AY22" s="125">
        <f t="shared" si="13"/>
        <v>95.280898876404493</v>
      </c>
      <c r="AZ22" s="125">
        <f t="shared" si="14"/>
        <v>94.312796208530798</v>
      </c>
      <c r="BA22" s="125">
        <f t="shared" si="15"/>
        <v>96.15384615384616</v>
      </c>
      <c r="BB22" s="118"/>
      <c r="BC22" s="125">
        <f t="shared" si="16"/>
        <v>98.267326732673268</v>
      </c>
      <c r="BD22" s="125">
        <f t="shared" si="17"/>
        <v>97.687861271676297</v>
      </c>
      <c r="BE22" s="125">
        <f t="shared" si="18"/>
        <v>98.701298701298697</v>
      </c>
    </row>
    <row r="23" spans="1:57" ht="15" customHeight="1" x14ac:dyDescent="0.2">
      <c r="A23" s="205" t="s">
        <v>87</v>
      </c>
      <c r="B23" s="261">
        <v>457</v>
      </c>
      <c r="C23" s="261">
        <v>188</v>
      </c>
      <c r="D23" s="261">
        <v>269</v>
      </c>
      <c r="E23" s="261"/>
      <c r="F23" s="227">
        <v>0</v>
      </c>
      <c r="G23" s="227">
        <v>0</v>
      </c>
      <c r="H23" s="227">
        <v>0</v>
      </c>
      <c r="I23" s="227"/>
      <c r="J23" s="227">
        <v>0</v>
      </c>
      <c r="K23" s="227">
        <v>0</v>
      </c>
      <c r="L23" s="227">
        <v>0</v>
      </c>
      <c r="M23" s="227"/>
      <c r="N23" s="227">
        <v>0</v>
      </c>
      <c r="O23" s="227">
        <v>0</v>
      </c>
      <c r="P23" s="227">
        <v>0</v>
      </c>
      <c r="Q23" s="261"/>
      <c r="R23" s="261">
        <v>182</v>
      </c>
      <c r="S23" s="261">
        <v>76</v>
      </c>
      <c r="T23" s="261">
        <v>106</v>
      </c>
      <c r="U23" s="261"/>
      <c r="V23" s="261">
        <v>158</v>
      </c>
      <c r="W23" s="261">
        <v>73</v>
      </c>
      <c r="X23" s="261">
        <v>85</v>
      </c>
      <c r="Y23" s="261"/>
      <c r="Z23" s="261">
        <v>117</v>
      </c>
      <c r="AA23" s="261">
        <v>39</v>
      </c>
      <c r="AB23" s="261">
        <v>78</v>
      </c>
      <c r="AD23" s="205" t="s">
        <v>87</v>
      </c>
      <c r="AE23" s="125">
        <f t="shared" si="7"/>
        <v>91.4</v>
      </c>
      <c r="AF23" s="125">
        <f t="shared" si="8"/>
        <v>88.262910798122064</v>
      </c>
      <c r="AG23" s="125">
        <f t="shared" si="9"/>
        <v>93.728222996515669</v>
      </c>
      <c r="AH23" s="118"/>
      <c r="AI23" s="125" t="s">
        <v>17</v>
      </c>
      <c r="AJ23" s="125" t="s">
        <v>17</v>
      </c>
      <c r="AK23" s="125" t="s">
        <v>17</v>
      </c>
      <c r="AL23" s="118"/>
      <c r="AM23" s="125" t="s">
        <v>17</v>
      </c>
      <c r="AN23" s="125" t="s">
        <v>17</v>
      </c>
      <c r="AO23" s="125" t="s">
        <v>17</v>
      </c>
      <c r="AP23" s="118"/>
      <c r="AQ23" s="125" t="s">
        <v>17</v>
      </c>
      <c r="AR23" s="125" t="s">
        <v>17</v>
      </c>
      <c r="AS23" s="125" t="s">
        <v>17</v>
      </c>
      <c r="AT23" s="118"/>
      <c r="AU23" s="125">
        <f t="shared" si="10"/>
        <v>89.215686274509807</v>
      </c>
      <c r="AV23" s="125">
        <f t="shared" si="11"/>
        <v>83.516483516483518</v>
      </c>
      <c r="AW23" s="125">
        <f t="shared" si="12"/>
        <v>93.805309734513273</v>
      </c>
      <c r="AX23" s="118"/>
      <c r="AY23" s="125">
        <f t="shared" si="13"/>
        <v>92.397660818713447</v>
      </c>
      <c r="AZ23" s="125">
        <f t="shared" si="14"/>
        <v>94.805194805194802</v>
      </c>
      <c r="BA23" s="125">
        <f t="shared" si="15"/>
        <v>90.425531914893625</v>
      </c>
      <c r="BB23" s="118"/>
      <c r="BC23" s="125">
        <f t="shared" si="16"/>
        <v>93.600000000000009</v>
      </c>
      <c r="BD23" s="125">
        <f t="shared" si="17"/>
        <v>86.666666666666671</v>
      </c>
      <c r="BE23" s="125">
        <f t="shared" si="18"/>
        <v>97.5</v>
      </c>
    </row>
    <row r="24" spans="1:57" ht="15" customHeight="1" x14ac:dyDescent="0.2">
      <c r="A24" s="205" t="s">
        <v>88</v>
      </c>
      <c r="B24" s="261">
        <v>827</v>
      </c>
      <c r="C24" s="261">
        <v>206</v>
      </c>
      <c r="D24" s="261">
        <v>621</v>
      </c>
      <c r="E24" s="261"/>
      <c r="F24" s="227">
        <v>0</v>
      </c>
      <c r="G24" s="227">
        <v>0</v>
      </c>
      <c r="H24" s="227">
        <v>0</v>
      </c>
      <c r="I24" s="227"/>
      <c r="J24" s="227">
        <v>0</v>
      </c>
      <c r="K24" s="227">
        <v>0</v>
      </c>
      <c r="L24" s="227">
        <v>0</v>
      </c>
      <c r="M24" s="227"/>
      <c r="N24" s="227">
        <v>0</v>
      </c>
      <c r="O24" s="227">
        <v>0</v>
      </c>
      <c r="P24" s="227">
        <v>0</v>
      </c>
      <c r="Q24" s="261"/>
      <c r="R24" s="261">
        <v>311</v>
      </c>
      <c r="S24" s="261">
        <v>80</v>
      </c>
      <c r="T24" s="261">
        <v>231</v>
      </c>
      <c r="U24" s="261"/>
      <c r="V24" s="261">
        <v>252</v>
      </c>
      <c r="W24" s="261">
        <v>50</v>
      </c>
      <c r="X24" s="261">
        <v>202</v>
      </c>
      <c r="Y24" s="261"/>
      <c r="Z24" s="261">
        <v>264</v>
      </c>
      <c r="AA24" s="261">
        <v>76</v>
      </c>
      <c r="AB24" s="261">
        <v>188</v>
      </c>
      <c r="AD24" s="205" t="s">
        <v>88</v>
      </c>
      <c r="AE24" s="125">
        <f t="shared" si="7"/>
        <v>84.994861253854054</v>
      </c>
      <c r="AF24" s="125">
        <f t="shared" si="8"/>
        <v>75.18248175182481</v>
      </c>
      <c r="AG24" s="125">
        <f t="shared" si="9"/>
        <v>88.841201716738198</v>
      </c>
      <c r="AH24" s="118"/>
      <c r="AI24" s="125" t="s">
        <v>17</v>
      </c>
      <c r="AJ24" s="125" t="s">
        <v>17</v>
      </c>
      <c r="AK24" s="125" t="s">
        <v>17</v>
      </c>
      <c r="AL24" s="118"/>
      <c r="AM24" s="125" t="s">
        <v>17</v>
      </c>
      <c r="AN24" s="125" t="s">
        <v>17</v>
      </c>
      <c r="AO24" s="125" t="s">
        <v>17</v>
      </c>
      <c r="AP24" s="118"/>
      <c r="AQ24" s="125" t="s">
        <v>17</v>
      </c>
      <c r="AR24" s="125" t="s">
        <v>17</v>
      </c>
      <c r="AS24" s="125" t="s">
        <v>17</v>
      </c>
      <c r="AT24" s="118"/>
      <c r="AU24" s="125">
        <f t="shared" si="10"/>
        <v>74.401913875598098</v>
      </c>
      <c r="AV24" s="125">
        <f t="shared" si="11"/>
        <v>61.068702290076338</v>
      </c>
      <c r="AW24" s="125">
        <f t="shared" si="12"/>
        <v>80.487804878048792</v>
      </c>
      <c r="AX24" s="118"/>
      <c r="AY24" s="125">
        <f t="shared" si="13"/>
        <v>88.732394366197184</v>
      </c>
      <c r="AZ24" s="125">
        <f t="shared" si="14"/>
        <v>79.365079365079367</v>
      </c>
      <c r="BA24" s="125">
        <f t="shared" si="15"/>
        <v>91.402714932126699</v>
      </c>
      <c r="BB24" s="118"/>
      <c r="BC24" s="125">
        <f t="shared" si="16"/>
        <v>97.416974169741692</v>
      </c>
      <c r="BD24" s="125">
        <f t="shared" si="17"/>
        <v>95</v>
      </c>
      <c r="BE24" s="125">
        <f t="shared" si="18"/>
        <v>98.429319371727757</v>
      </c>
    </row>
    <row r="25" spans="1:57" ht="15" customHeight="1" x14ac:dyDescent="0.2">
      <c r="A25" s="205" t="s">
        <v>156</v>
      </c>
      <c r="B25" s="261">
        <v>226</v>
      </c>
      <c r="C25" s="261">
        <v>64</v>
      </c>
      <c r="D25" s="261">
        <v>162</v>
      </c>
      <c r="E25" s="261"/>
      <c r="F25" s="227">
        <v>0</v>
      </c>
      <c r="G25" s="227">
        <v>0</v>
      </c>
      <c r="H25" s="227">
        <v>0</v>
      </c>
      <c r="I25" s="227"/>
      <c r="J25" s="227">
        <v>0</v>
      </c>
      <c r="K25" s="227">
        <v>0</v>
      </c>
      <c r="L25" s="227">
        <v>0</v>
      </c>
      <c r="M25" s="227"/>
      <c r="N25" s="227">
        <v>0</v>
      </c>
      <c r="O25" s="227">
        <v>0</v>
      </c>
      <c r="P25" s="227">
        <v>0</v>
      </c>
      <c r="Q25" s="261"/>
      <c r="R25" s="261">
        <v>105</v>
      </c>
      <c r="S25" s="261">
        <v>25</v>
      </c>
      <c r="T25" s="261">
        <v>80</v>
      </c>
      <c r="U25" s="261"/>
      <c r="V25" s="261">
        <v>44</v>
      </c>
      <c r="W25" s="261">
        <v>14</v>
      </c>
      <c r="X25" s="261">
        <v>30</v>
      </c>
      <c r="Y25" s="261"/>
      <c r="Z25" s="261">
        <v>77</v>
      </c>
      <c r="AA25" s="261">
        <v>25</v>
      </c>
      <c r="AB25" s="261">
        <v>52</v>
      </c>
      <c r="AD25" s="205" t="s">
        <v>156</v>
      </c>
      <c r="AE25" s="125">
        <f t="shared" si="7"/>
        <v>84.962406015037601</v>
      </c>
      <c r="AF25" s="125">
        <f t="shared" si="8"/>
        <v>84.210526315789465</v>
      </c>
      <c r="AG25" s="125">
        <f t="shared" si="9"/>
        <v>85.263157894736835</v>
      </c>
      <c r="AH25" s="118"/>
      <c r="AI25" s="125" t="s">
        <v>17</v>
      </c>
      <c r="AJ25" s="125" t="s">
        <v>17</v>
      </c>
      <c r="AK25" s="125" t="s">
        <v>17</v>
      </c>
      <c r="AL25" s="118"/>
      <c r="AM25" s="125" t="s">
        <v>17</v>
      </c>
      <c r="AN25" s="125" t="s">
        <v>17</v>
      </c>
      <c r="AO25" s="125" t="s">
        <v>17</v>
      </c>
      <c r="AP25" s="118"/>
      <c r="AQ25" s="125" t="s">
        <v>17</v>
      </c>
      <c r="AR25" s="125" t="s">
        <v>17</v>
      </c>
      <c r="AS25" s="125" t="s">
        <v>17</v>
      </c>
      <c r="AT25" s="118"/>
      <c r="AU25" s="125">
        <f t="shared" si="10"/>
        <v>77.205882352941174</v>
      </c>
      <c r="AV25" s="125">
        <f t="shared" si="11"/>
        <v>75.757575757575751</v>
      </c>
      <c r="AW25" s="125">
        <f t="shared" si="12"/>
        <v>77.669902912621353</v>
      </c>
      <c r="AX25" s="118"/>
      <c r="AY25" s="125">
        <f t="shared" si="13"/>
        <v>86.274509803921575</v>
      </c>
      <c r="AZ25" s="125">
        <f t="shared" si="14"/>
        <v>82.35294117647058</v>
      </c>
      <c r="BA25" s="125">
        <f t="shared" si="15"/>
        <v>88.235294117647058</v>
      </c>
      <c r="BB25" s="118"/>
      <c r="BC25" s="125">
        <f t="shared" si="16"/>
        <v>97.468354430379748</v>
      </c>
      <c r="BD25" s="125">
        <f t="shared" si="17"/>
        <v>96.15384615384616</v>
      </c>
      <c r="BE25" s="125">
        <f t="shared" si="18"/>
        <v>98.113207547169807</v>
      </c>
    </row>
    <row r="26" spans="1:57" ht="15" customHeight="1" x14ac:dyDescent="0.2">
      <c r="A26" s="205" t="s">
        <v>90</v>
      </c>
      <c r="B26" s="261">
        <v>1062</v>
      </c>
      <c r="C26" s="261">
        <v>429</v>
      </c>
      <c r="D26" s="261">
        <v>633</v>
      </c>
      <c r="E26" s="261"/>
      <c r="F26" s="227">
        <v>0</v>
      </c>
      <c r="G26" s="227">
        <v>0</v>
      </c>
      <c r="H26" s="227">
        <v>0</v>
      </c>
      <c r="I26" s="227"/>
      <c r="J26" s="227">
        <v>0</v>
      </c>
      <c r="K26" s="227">
        <v>0</v>
      </c>
      <c r="L26" s="227">
        <v>0</v>
      </c>
      <c r="M26" s="227"/>
      <c r="N26" s="227">
        <v>0</v>
      </c>
      <c r="O26" s="227">
        <v>0</v>
      </c>
      <c r="P26" s="227">
        <v>0</v>
      </c>
      <c r="Q26" s="261"/>
      <c r="R26" s="261">
        <v>393</v>
      </c>
      <c r="S26" s="261">
        <v>159</v>
      </c>
      <c r="T26" s="261">
        <v>234</v>
      </c>
      <c r="U26" s="261"/>
      <c r="V26" s="261">
        <v>376</v>
      </c>
      <c r="W26" s="261">
        <v>136</v>
      </c>
      <c r="X26" s="261">
        <v>240</v>
      </c>
      <c r="Y26" s="261"/>
      <c r="Z26" s="261">
        <v>293</v>
      </c>
      <c r="AA26" s="261">
        <v>134</v>
      </c>
      <c r="AB26" s="261">
        <v>159</v>
      </c>
      <c r="AD26" s="205" t="s">
        <v>90</v>
      </c>
      <c r="AE26" s="125">
        <f t="shared" si="7"/>
        <v>84.352660841938047</v>
      </c>
      <c r="AF26" s="125">
        <f t="shared" si="8"/>
        <v>81.25</v>
      </c>
      <c r="AG26" s="125">
        <f t="shared" si="9"/>
        <v>86.593707250342007</v>
      </c>
      <c r="AH26" s="118"/>
      <c r="AI26" s="125" t="s">
        <v>17</v>
      </c>
      <c r="AJ26" s="125" t="s">
        <v>17</v>
      </c>
      <c r="AK26" s="125" t="s">
        <v>17</v>
      </c>
      <c r="AL26" s="118"/>
      <c r="AM26" s="125" t="s">
        <v>17</v>
      </c>
      <c r="AN26" s="125" t="s">
        <v>17</v>
      </c>
      <c r="AO26" s="125" t="s">
        <v>17</v>
      </c>
      <c r="AP26" s="118"/>
      <c r="AQ26" s="125" t="s">
        <v>17</v>
      </c>
      <c r="AR26" s="125" t="s">
        <v>17</v>
      </c>
      <c r="AS26" s="125" t="s">
        <v>17</v>
      </c>
      <c r="AT26" s="118"/>
      <c r="AU26" s="125">
        <f t="shared" si="10"/>
        <v>75.431861804222649</v>
      </c>
      <c r="AV26" s="125">
        <f t="shared" si="11"/>
        <v>75.714285714285708</v>
      </c>
      <c r="AW26" s="125">
        <f t="shared" si="12"/>
        <v>75.241157556270096</v>
      </c>
      <c r="AX26" s="118"/>
      <c r="AY26" s="125">
        <f t="shared" si="13"/>
        <v>86.635944700460826</v>
      </c>
      <c r="AZ26" s="125">
        <f t="shared" si="14"/>
        <v>78.612716763005778</v>
      </c>
      <c r="BA26" s="125">
        <f t="shared" si="15"/>
        <v>91.954022988505741</v>
      </c>
      <c r="BB26" s="118"/>
      <c r="BC26" s="125">
        <f t="shared" si="16"/>
        <v>96.381578947368425</v>
      </c>
      <c r="BD26" s="125">
        <f t="shared" si="17"/>
        <v>92.41379310344827</v>
      </c>
      <c r="BE26" s="125">
        <f t="shared" si="18"/>
        <v>100</v>
      </c>
    </row>
    <row r="27" spans="1:57" ht="15" customHeight="1" x14ac:dyDescent="0.2">
      <c r="A27" s="205" t="s">
        <v>91</v>
      </c>
      <c r="B27" s="261">
        <v>138</v>
      </c>
      <c r="C27" s="261">
        <v>37</v>
      </c>
      <c r="D27" s="261">
        <v>101</v>
      </c>
      <c r="E27" s="261"/>
      <c r="F27" s="227">
        <v>0</v>
      </c>
      <c r="G27" s="227">
        <v>0</v>
      </c>
      <c r="H27" s="227">
        <v>0</v>
      </c>
      <c r="I27" s="227"/>
      <c r="J27" s="227">
        <v>0</v>
      </c>
      <c r="K27" s="227">
        <v>0</v>
      </c>
      <c r="L27" s="227">
        <v>0</v>
      </c>
      <c r="M27" s="227"/>
      <c r="N27" s="227">
        <v>0</v>
      </c>
      <c r="O27" s="227">
        <v>0</v>
      </c>
      <c r="P27" s="227">
        <v>0</v>
      </c>
      <c r="Q27" s="261"/>
      <c r="R27" s="261">
        <v>63</v>
      </c>
      <c r="S27" s="261">
        <v>12</v>
      </c>
      <c r="T27" s="261">
        <v>51</v>
      </c>
      <c r="U27" s="261"/>
      <c r="V27" s="261">
        <v>39</v>
      </c>
      <c r="W27" s="261">
        <v>13</v>
      </c>
      <c r="X27" s="261">
        <v>26</v>
      </c>
      <c r="Y27" s="261"/>
      <c r="Z27" s="261">
        <v>36</v>
      </c>
      <c r="AA27" s="261">
        <v>12</v>
      </c>
      <c r="AB27" s="261">
        <v>24</v>
      </c>
      <c r="AD27" s="205" t="s">
        <v>91</v>
      </c>
      <c r="AE27" s="125">
        <f t="shared" si="7"/>
        <v>78.857142857142861</v>
      </c>
      <c r="AF27" s="125">
        <f t="shared" si="8"/>
        <v>68.518518518518519</v>
      </c>
      <c r="AG27" s="125">
        <f t="shared" si="9"/>
        <v>83.471074380165291</v>
      </c>
      <c r="AH27" s="118"/>
      <c r="AI27" s="125" t="s">
        <v>17</v>
      </c>
      <c r="AJ27" s="125" t="s">
        <v>17</v>
      </c>
      <c r="AK27" s="125" t="s">
        <v>17</v>
      </c>
      <c r="AL27" s="118"/>
      <c r="AM27" s="125" t="s">
        <v>17</v>
      </c>
      <c r="AN27" s="125" t="s">
        <v>17</v>
      </c>
      <c r="AO27" s="125" t="s">
        <v>17</v>
      </c>
      <c r="AP27" s="118"/>
      <c r="AQ27" s="125" t="s">
        <v>17</v>
      </c>
      <c r="AR27" s="125" t="s">
        <v>17</v>
      </c>
      <c r="AS27" s="125" t="s">
        <v>17</v>
      </c>
      <c r="AT27" s="118"/>
      <c r="AU27" s="125">
        <f t="shared" si="10"/>
        <v>67.021276595744681</v>
      </c>
      <c r="AV27" s="125">
        <f t="shared" si="11"/>
        <v>46.153846153846153</v>
      </c>
      <c r="AW27" s="125">
        <f t="shared" si="12"/>
        <v>75</v>
      </c>
      <c r="AX27" s="118"/>
      <c r="AY27" s="125">
        <f t="shared" si="13"/>
        <v>88.63636363636364</v>
      </c>
      <c r="AZ27" s="125">
        <f t="shared" si="14"/>
        <v>86.666666666666671</v>
      </c>
      <c r="BA27" s="125">
        <f t="shared" si="15"/>
        <v>89.65517241379311</v>
      </c>
      <c r="BB27" s="118"/>
      <c r="BC27" s="125">
        <f t="shared" si="16"/>
        <v>97.297297297297305</v>
      </c>
      <c r="BD27" s="125">
        <v>100</v>
      </c>
      <c r="BE27" s="125">
        <f t="shared" si="18"/>
        <v>100</v>
      </c>
    </row>
    <row r="28" spans="1:57" ht="15" customHeight="1" x14ac:dyDescent="0.2">
      <c r="A28" s="205" t="s">
        <v>92</v>
      </c>
      <c r="B28" s="261">
        <v>364</v>
      </c>
      <c r="C28" s="261">
        <v>136</v>
      </c>
      <c r="D28" s="261">
        <v>228</v>
      </c>
      <c r="E28" s="261"/>
      <c r="F28" s="227">
        <v>0</v>
      </c>
      <c r="G28" s="227">
        <v>0</v>
      </c>
      <c r="H28" s="227">
        <v>0</v>
      </c>
      <c r="I28" s="227"/>
      <c r="J28" s="227">
        <v>0</v>
      </c>
      <c r="K28" s="227">
        <v>0</v>
      </c>
      <c r="L28" s="227">
        <v>0</v>
      </c>
      <c r="M28" s="227"/>
      <c r="N28" s="227">
        <v>0</v>
      </c>
      <c r="O28" s="227">
        <v>0</v>
      </c>
      <c r="P28" s="227">
        <v>0</v>
      </c>
      <c r="Q28" s="261"/>
      <c r="R28" s="261">
        <v>129</v>
      </c>
      <c r="S28" s="261">
        <v>40</v>
      </c>
      <c r="T28" s="261">
        <v>89</v>
      </c>
      <c r="U28" s="261"/>
      <c r="V28" s="261">
        <v>124</v>
      </c>
      <c r="W28" s="261">
        <v>52</v>
      </c>
      <c r="X28" s="261">
        <v>72</v>
      </c>
      <c r="Y28" s="261"/>
      <c r="Z28" s="261">
        <v>111</v>
      </c>
      <c r="AA28" s="261">
        <v>44</v>
      </c>
      <c r="AB28" s="261">
        <v>67</v>
      </c>
      <c r="AD28" s="205" t="s">
        <v>92</v>
      </c>
      <c r="AE28" s="125">
        <f t="shared" si="7"/>
        <v>84.848484848484844</v>
      </c>
      <c r="AF28" s="125">
        <f t="shared" si="8"/>
        <v>81.92771084337349</v>
      </c>
      <c r="AG28" s="125">
        <f t="shared" si="9"/>
        <v>86.692015209125472</v>
      </c>
      <c r="AH28" s="118"/>
      <c r="AI28" s="125" t="s">
        <v>17</v>
      </c>
      <c r="AJ28" s="125" t="s">
        <v>17</v>
      </c>
      <c r="AK28" s="125" t="s">
        <v>17</v>
      </c>
      <c r="AL28" s="118"/>
      <c r="AM28" s="125" t="s">
        <v>17</v>
      </c>
      <c r="AN28" s="125" t="s">
        <v>17</v>
      </c>
      <c r="AO28" s="125" t="s">
        <v>17</v>
      </c>
      <c r="AP28" s="118"/>
      <c r="AQ28" s="125" t="s">
        <v>17</v>
      </c>
      <c r="AR28" s="125" t="s">
        <v>17</v>
      </c>
      <c r="AS28" s="125" t="s">
        <v>17</v>
      </c>
      <c r="AT28" s="118"/>
      <c r="AU28" s="125">
        <f t="shared" si="10"/>
        <v>74.566473988439313</v>
      </c>
      <c r="AV28" s="125">
        <f t="shared" si="11"/>
        <v>66.666666666666657</v>
      </c>
      <c r="AW28" s="125">
        <f t="shared" si="12"/>
        <v>78.761061946902657</v>
      </c>
      <c r="AX28" s="118"/>
      <c r="AY28" s="125">
        <f t="shared" si="13"/>
        <v>85.517241379310349</v>
      </c>
      <c r="AZ28" s="125">
        <f t="shared" si="14"/>
        <v>83.870967741935488</v>
      </c>
      <c r="BA28" s="125">
        <f t="shared" si="15"/>
        <v>86.746987951807228</v>
      </c>
      <c r="BB28" s="118"/>
      <c r="BC28" s="125">
        <f t="shared" si="16"/>
        <v>100</v>
      </c>
      <c r="BD28" s="125">
        <f t="shared" si="17"/>
        <v>100</v>
      </c>
      <c r="BE28" s="125">
        <f t="shared" si="18"/>
        <v>100</v>
      </c>
    </row>
    <row r="29" spans="1:57" ht="15" customHeight="1" x14ac:dyDescent="0.2">
      <c r="A29" s="205" t="s">
        <v>149</v>
      </c>
      <c r="B29" s="261">
        <v>126</v>
      </c>
      <c r="C29" s="261">
        <v>31</v>
      </c>
      <c r="D29" s="261">
        <v>95</v>
      </c>
      <c r="E29" s="261"/>
      <c r="F29" s="227">
        <v>0</v>
      </c>
      <c r="G29" s="227">
        <v>0</v>
      </c>
      <c r="H29" s="227">
        <v>0</v>
      </c>
      <c r="I29" s="227"/>
      <c r="J29" s="227">
        <v>0</v>
      </c>
      <c r="K29" s="227">
        <v>0</v>
      </c>
      <c r="L29" s="227">
        <v>0</v>
      </c>
      <c r="M29" s="227"/>
      <c r="N29" s="227">
        <v>0</v>
      </c>
      <c r="O29" s="227">
        <v>0</v>
      </c>
      <c r="P29" s="227">
        <v>0</v>
      </c>
      <c r="Q29" s="261"/>
      <c r="R29" s="261">
        <v>41</v>
      </c>
      <c r="S29" s="261">
        <v>10</v>
      </c>
      <c r="T29" s="261">
        <v>31</v>
      </c>
      <c r="U29" s="261"/>
      <c r="V29" s="261">
        <v>41</v>
      </c>
      <c r="W29" s="261">
        <v>7</v>
      </c>
      <c r="X29" s="261">
        <v>34</v>
      </c>
      <c r="Y29" s="261"/>
      <c r="Z29" s="261">
        <v>44</v>
      </c>
      <c r="AA29" s="261">
        <v>14</v>
      </c>
      <c r="AB29" s="261">
        <v>30</v>
      </c>
      <c r="AD29" s="205" t="s">
        <v>149</v>
      </c>
      <c r="AE29" s="125">
        <f t="shared" si="7"/>
        <v>67.021276595744681</v>
      </c>
      <c r="AF29" s="125">
        <f t="shared" si="8"/>
        <v>50.819672131147541</v>
      </c>
      <c r="AG29" s="125">
        <f t="shared" si="9"/>
        <v>74.803149606299215</v>
      </c>
      <c r="AH29" s="118"/>
      <c r="AI29" s="125" t="s">
        <v>17</v>
      </c>
      <c r="AJ29" s="125" t="s">
        <v>17</v>
      </c>
      <c r="AK29" s="125" t="s">
        <v>17</v>
      </c>
      <c r="AL29" s="118"/>
      <c r="AM29" s="125" t="s">
        <v>17</v>
      </c>
      <c r="AN29" s="125" t="s">
        <v>17</v>
      </c>
      <c r="AO29" s="125" t="s">
        <v>17</v>
      </c>
      <c r="AP29" s="118"/>
      <c r="AQ29" s="125" t="s">
        <v>17</v>
      </c>
      <c r="AR29" s="125" t="s">
        <v>17</v>
      </c>
      <c r="AS29" s="125" t="s">
        <v>17</v>
      </c>
      <c r="AT29" s="118"/>
      <c r="AU29" s="125">
        <f t="shared" si="10"/>
        <v>49.397590361445779</v>
      </c>
      <c r="AV29" s="125">
        <f t="shared" si="11"/>
        <v>34.482758620689658</v>
      </c>
      <c r="AW29" s="125">
        <f t="shared" si="12"/>
        <v>57.407407407407405</v>
      </c>
      <c r="AX29" s="118"/>
      <c r="AY29" s="125">
        <f t="shared" si="13"/>
        <v>77.358490566037744</v>
      </c>
      <c r="AZ29" s="125">
        <f t="shared" si="14"/>
        <v>46.666666666666664</v>
      </c>
      <c r="BA29" s="125">
        <f t="shared" si="15"/>
        <v>89.473684210526315</v>
      </c>
      <c r="BB29" s="118"/>
      <c r="BC29" s="125">
        <f t="shared" si="16"/>
        <v>84.615384615384613</v>
      </c>
      <c r="BD29" s="125">
        <f t="shared" si="17"/>
        <v>82.35294117647058</v>
      </c>
      <c r="BE29" s="125">
        <f t="shared" si="18"/>
        <v>85.714285714285708</v>
      </c>
    </row>
    <row r="30" spans="1:57" ht="15" customHeight="1" x14ac:dyDescent="0.2">
      <c r="A30" s="205" t="s">
        <v>94</v>
      </c>
      <c r="B30" s="261">
        <v>260</v>
      </c>
      <c r="C30" s="261">
        <v>85</v>
      </c>
      <c r="D30" s="261">
        <v>175</v>
      </c>
      <c r="E30" s="261"/>
      <c r="F30" s="227">
        <v>0</v>
      </c>
      <c r="G30" s="227">
        <v>0</v>
      </c>
      <c r="H30" s="227">
        <v>0</v>
      </c>
      <c r="I30" s="227"/>
      <c r="J30" s="227">
        <v>0</v>
      </c>
      <c r="K30" s="227">
        <v>0</v>
      </c>
      <c r="L30" s="227">
        <v>0</v>
      </c>
      <c r="M30" s="227"/>
      <c r="N30" s="227">
        <v>0</v>
      </c>
      <c r="O30" s="227">
        <v>0</v>
      </c>
      <c r="P30" s="227">
        <v>0</v>
      </c>
      <c r="Q30" s="261"/>
      <c r="R30" s="261">
        <v>125</v>
      </c>
      <c r="S30" s="261">
        <v>37</v>
      </c>
      <c r="T30" s="261">
        <v>88</v>
      </c>
      <c r="U30" s="261"/>
      <c r="V30" s="261">
        <v>85</v>
      </c>
      <c r="W30" s="261">
        <v>22</v>
      </c>
      <c r="X30" s="261">
        <v>63</v>
      </c>
      <c r="Y30" s="261"/>
      <c r="Z30" s="261">
        <v>50</v>
      </c>
      <c r="AA30" s="261">
        <v>26</v>
      </c>
      <c r="AB30" s="261">
        <v>24</v>
      </c>
      <c r="AD30" s="205" t="s">
        <v>94</v>
      </c>
      <c r="AE30" s="125">
        <f t="shared" si="7"/>
        <v>70.080862533692724</v>
      </c>
      <c r="AF30" s="125">
        <f t="shared" si="8"/>
        <v>57.432432432432435</v>
      </c>
      <c r="AG30" s="125">
        <f t="shared" si="9"/>
        <v>78.475336322869964</v>
      </c>
      <c r="AH30" s="118"/>
      <c r="AI30" s="125" t="s">
        <v>17</v>
      </c>
      <c r="AJ30" s="125" t="s">
        <v>17</v>
      </c>
      <c r="AK30" s="125" t="s">
        <v>17</v>
      </c>
      <c r="AL30" s="118"/>
      <c r="AM30" s="125" t="s">
        <v>17</v>
      </c>
      <c r="AN30" s="125" t="s">
        <v>17</v>
      </c>
      <c r="AO30" s="125" t="s">
        <v>17</v>
      </c>
      <c r="AP30" s="118"/>
      <c r="AQ30" s="125" t="s">
        <v>17</v>
      </c>
      <c r="AR30" s="125" t="s">
        <v>17</v>
      </c>
      <c r="AS30" s="125" t="s">
        <v>17</v>
      </c>
      <c r="AT30" s="118"/>
      <c r="AU30" s="125">
        <f t="shared" si="10"/>
        <v>58.411214953271028</v>
      </c>
      <c r="AV30" s="125">
        <f t="shared" si="11"/>
        <v>39.784946236559136</v>
      </c>
      <c r="AW30" s="125">
        <f t="shared" si="12"/>
        <v>72.727272727272734</v>
      </c>
      <c r="AX30" s="118"/>
      <c r="AY30" s="125">
        <f t="shared" si="13"/>
        <v>82.524271844660191</v>
      </c>
      <c r="AZ30" s="125">
        <f t="shared" si="14"/>
        <v>75.862068965517238</v>
      </c>
      <c r="BA30" s="125">
        <f t="shared" si="15"/>
        <v>85.13513513513513</v>
      </c>
      <c r="BB30" s="118"/>
      <c r="BC30" s="125">
        <f t="shared" si="16"/>
        <v>92.592592592592595</v>
      </c>
      <c r="BD30" s="125">
        <f t="shared" si="17"/>
        <v>100</v>
      </c>
      <c r="BE30" s="125">
        <f t="shared" si="18"/>
        <v>85.714285714285708</v>
      </c>
    </row>
    <row r="31" spans="1:57" ht="15" customHeight="1" x14ac:dyDescent="0.2">
      <c r="A31" s="205" t="s">
        <v>95</v>
      </c>
      <c r="B31" s="261">
        <v>721</v>
      </c>
      <c r="C31" s="261">
        <v>247</v>
      </c>
      <c r="D31" s="261">
        <v>474</v>
      </c>
      <c r="E31" s="261"/>
      <c r="F31" s="227">
        <v>0</v>
      </c>
      <c r="G31" s="227">
        <v>0</v>
      </c>
      <c r="H31" s="227">
        <v>0</v>
      </c>
      <c r="I31" s="227"/>
      <c r="J31" s="227">
        <v>0</v>
      </c>
      <c r="K31" s="227">
        <v>0</v>
      </c>
      <c r="L31" s="227">
        <v>0</v>
      </c>
      <c r="M31" s="227"/>
      <c r="N31" s="227">
        <v>0</v>
      </c>
      <c r="O31" s="227">
        <v>0</v>
      </c>
      <c r="P31" s="227">
        <v>0</v>
      </c>
      <c r="Q31" s="261"/>
      <c r="R31" s="261">
        <v>314</v>
      </c>
      <c r="S31" s="261">
        <v>106</v>
      </c>
      <c r="T31" s="261">
        <v>208</v>
      </c>
      <c r="U31" s="261"/>
      <c r="V31" s="261">
        <v>216</v>
      </c>
      <c r="W31" s="261">
        <v>75</v>
      </c>
      <c r="X31" s="261">
        <v>141</v>
      </c>
      <c r="Y31" s="261"/>
      <c r="Z31" s="261">
        <v>191</v>
      </c>
      <c r="AA31" s="261">
        <v>66</v>
      </c>
      <c r="AB31" s="261">
        <v>125</v>
      </c>
      <c r="AD31" s="205" t="s">
        <v>95</v>
      </c>
      <c r="AE31" s="125">
        <f t="shared" si="7"/>
        <v>83.837209302325576</v>
      </c>
      <c r="AF31" s="125">
        <f t="shared" si="8"/>
        <v>75.535168195718654</v>
      </c>
      <c r="AG31" s="125">
        <f t="shared" si="9"/>
        <v>88.930581613508437</v>
      </c>
      <c r="AH31" s="118"/>
      <c r="AI31" s="125" t="s">
        <v>17</v>
      </c>
      <c r="AJ31" s="125" t="s">
        <v>17</v>
      </c>
      <c r="AK31" s="125" t="s">
        <v>17</v>
      </c>
      <c r="AL31" s="118"/>
      <c r="AM31" s="125" t="s">
        <v>17</v>
      </c>
      <c r="AN31" s="125" t="s">
        <v>17</v>
      </c>
      <c r="AO31" s="125" t="s">
        <v>17</v>
      </c>
      <c r="AP31" s="118"/>
      <c r="AQ31" s="125" t="s">
        <v>17</v>
      </c>
      <c r="AR31" s="125" t="s">
        <v>17</v>
      </c>
      <c r="AS31" s="125" t="s">
        <v>17</v>
      </c>
      <c r="AT31" s="118"/>
      <c r="AU31" s="125">
        <f t="shared" si="10"/>
        <v>78.109452736318403</v>
      </c>
      <c r="AV31" s="125">
        <f t="shared" si="11"/>
        <v>67.515923566878982</v>
      </c>
      <c r="AW31" s="125">
        <f t="shared" si="12"/>
        <v>84.897959183673464</v>
      </c>
      <c r="AX31" s="118"/>
      <c r="AY31" s="125">
        <f t="shared" si="13"/>
        <v>86.746987951807228</v>
      </c>
      <c r="AZ31" s="125">
        <f t="shared" si="14"/>
        <v>80.645161290322577</v>
      </c>
      <c r="BA31" s="125">
        <f t="shared" si="15"/>
        <v>90.384615384615387</v>
      </c>
      <c r="BB31" s="118"/>
      <c r="BC31" s="125">
        <f t="shared" si="16"/>
        <v>91.387559808612437</v>
      </c>
      <c r="BD31" s="125">
        <f t="shared" si="17"/>
        <v>85.714285714285708</v>
      </c>
      <c r="BE31" s="125">
        <f t="shared" si="18"/>
        <v>94.696969696969703</v>
      </c>
    </row>
    <row r="32" spans="1:57" ht="15" customHeight="1" x14ac:dyDescent="0.2">
      <c r="A32" s="205" t="s">
        <v>96</v>
      </c>
      <c r="B32" s="261">
        <v>953</v>
      </c>
      <c r="C32" s="261">
        <v>325</v>
      </c>
      <c r="D32" s="261">
        <v>628</v>
      </c>
      <c r="E32" s="261"/>
      <c r="F32" s="227">
        <v>0</v>
      </c>
      <c r="G32" s="227">
        <v>0</v>
      </c>
      <c r="H32" s="227">
        <v>0</v>
      </c>
      <c r="I32" s="227"/>
      <c r="J32" s="227">
        <v>0</v>
      </c>
      <c r="K32" s="227">
        <v>0</v>
      </c>
      <c r="L32" s="227">
        <v>0</v>
      </c>
      <c r="M32" s="227"/>
      <c r="N32" s="227">
        <v>0</v>
      </c>
      <c r="O32" s="227">
        <v>0</v>
      </c>
      <c r="P32" s="227">
        <v>0</v>
      </c>
      <c r="Q32" s="261"/>
      <c r="R32" s="261">
        <v>485</v>
      </c>
      <c r="S32" s="261">
        <v>180</v>
      </c>
      <c r="T32" s="261">
        <v>305</v>
      </c>
      <c r="U32" s="261"/>
      <c r="V32" s="261">
        <v>274</v>
      </c>
      <c r="W32" s="261">
        <v>86</v>
      </c>
      <c r="X32" s="261">
        <v>188</v>
      </c>
      <c r="Y32" s="261"/>
      <c r="Z32" s="261">
        <v>194</v>
      </c>
      <c r="AA32" s="261">
        <v>59</v>
      </c>
      <c r="AB32" s="261">
        <v>135</v>
      </c>
      <c r="AD32" s="205" t="s">
        <v>96</v>
      </c>
      <c r="AE32" s="125">
        <f t="shared" si="7"/>
        <v>88.404452690166977</v>
      </c>
      <c r="AF32" s="125">
        <f t="shared" si="8"/>
        <v>83.547557840616975</v>
      </c>
      <c r="AG32" s="125">
        <f t="shared" si="9"/>
        <v>91.146589259796812</v>
      </c>
      <c r="AH32" s="118"/>
      <c r="AI32" s="125" t="s">
        <v>17</v>
      </c>
      <c r="AJ32" s="125" t="s">
        <v>17</v>
      </c>
      <c r="AK32" s="125" t="s">
        <v>17</v>
      </c>
      <c r="AL32" s="118"/>
      <c r="AM32" s="125" t="s">
        <v>17</v>
      </c>
      <c r="AN32" s="125" t="s">
        <v>17</v>
      </c>
      <c r="AO32" s="125" t="s">
        <v>17</v>
      </c>
      <c r="AP32" s="118"/>
      <c r="AQ32" s="125" t="s">
        <v>17</v>
      </c>
      <c r="AR32" s="125" t="s">
        <v>17</v>
      </c>
      <c r="AS32" s="125" t="s">
        <v>17</v>
      </c>
      <c r="AT32" s="118"/>
      <c r="AU32" s="125">
        <f t="shared" si="10"/>
        <v>83.333333333333343</v>
      </c>
      <c r="AV32" s="125">
        <f t="shared" si="11"/>
        <v>76.59574468085107</v>
      </c>
      <c r="AW32" s="125">
        <f t="shared" si="12"/>
        <v>87.896253602305478</v>
      </c>
      <c r="AX32" s="118"/>
      <c r="AY32" s="125">
        <f t="shared" si="13"/>
        <v>94.809688581314873</v>
      </c>
      <c r="AZ32" s="125">
        <f t="shared" si="14"/>
        <v>91.489361702127653</v>
      </c>
      <c r="BA32" s="125">
        <f t="shared" si="15"/>
        <v>96.410256410256409</v>
      </c>
      <c r="BB32" s="118"/>
      <c r="BC32" s="125">
        <f t="shared" si="16"/>
        <v>93.719806763285035</v>
      </c>
      <c r="BD32" s="125">
        <f t="shared" si="17"/>
        <v>98.333333333333329</v>
      </c>
      <c r="BE32" s="125">
        <f t="shared" si="18"/>
        <v>91.83673469387756</v>
      </c>
    </row>
    <row r="33" spans="1:62" ht="15" customHeight="1" x14ac:dyDescent="0.2">
      <c r="A33" s="205" t="s">
        <v>97</v>
      </c>
      <c r="B33" s="261">
        <v>318</v>
      </c>
      <c r="C33" s="261">
        <v>123</v>
      </c>
      <c r="D33" s="261">
        <v>195</v>
      </c>
      <c r="E33" s="261"/>
      <c r="F33" s="227">
        <v>0</v>
      </c>
      <c r="G33" s="227">
        <v>0</v>
      </c>
      <c r="H33" s="227">
        <v>0</v>
      </c>
      <c r="I33" s="227"/>
      <c r="J33" s="227">
        <v>0</v>
      </c>
      <c r="K33" s="227">
        <v>0</v>
      </c>
      <c r="L33" s="227">
        <v>0</v>
      </c>
      <c r="M33" s="227"/>
      <c r="N33" s="227">
        <v>0</v>
      </c>
      <c r="O33" s="227">
        <v>0</v>
      </c>
      <c r="P33" s="227">
        <v>0</v>
      </c>
      <c r="Q33" s="261"/>
      <c r="R33" s="261">
        <v>172</v>
      </c>
      <c r="S33" s="261">
        <v>76</v>
      </c>
      <c r="T33" s="261">
        <v>96</v>
      </c>
      <c r="U33" s="261"/>
      <c r="V33" s="261">
        <v>83</v>
      </c>
      <c r="W33" s="261">
        <v>27</v>
      </c>
      <c r="X33" s="261">
        <v>56</v>
      </c>
      <c r="Y33" s="261"/>
      <c r="Z33" s="261">
        <v>63</v>
      </c>
      <c r="AA33" s="261">
        <v>20</v>
      </c>
      <c r="AB33" s="261">
        <v>43</v>
      </c>
      <c r="AD33" s="205" t="s">
        <v>97</v>
      </c>
      <c r="AE33" s="125">
        <f t="shared" si="7"/>
        <v>87.603305785123965</v>
      </c>
      <c r="AF33" s="125">
        <f t="shared" si="8"/>
        <v>84.827586206896555</v>
      </c>
      <c r="AG33" s="125">
        <f t="shared" si="9"/>
        <v>89.449541284403665</v>
      </c>
      <c r="AH33" s="118"/>
      <c r="AI33" s="125" t="s">
        <v>17</v>
      </c>
      <c r="AJ33" s="125" t="s">
        <v>17</v>
      </c>
      <c r="AK33" s="125" t="s">
        <v>17</v>
      </c>
      <c r="AL33" s="118"/>
      <c r="AM33" s="125" t="s">
        <v>17</v>
      </c>
      <c r="AN33" s="125" t="s">
        <v>17</v>
      </c>
      <c r="AO33" s="125" t="s">
        <v>17</v>
      </c>
      <c r="AP33" s="118"/>
      <c r="AQ33" s="125" t="s">
        <v>17</v>
      </c>
      <c r="AR33" s="125" t="s">
        <v>17</v>
      </c>
      <c r="AS33" s="125" t="s">
        <v>17</v>
      </c>
      <c r="AT33" s="118"/>
      <c r="AU33" s="125">
        <f t="shared" si="10"/>
        <v>82.296650717703344</v>
      </c>
      <c r="AV33" s="125">
        <f t="shared" si="11"/>
        <v>80.851063829787222</v>
      </c>
      <c r="AW33" s="125">
        <f t="shared" si="12"/>
        <v>83.478260869565219</v>
      </c>
      <c r="AX33" s="118"/>
      <c r="AY33" s="125">
        <f t="shared" si="13"/>
        <v>94.318181818181827</v>
      </c>
      <c r="AZ33" s="125">
        <f t="shared" si="14"/>
        <v>96.428571428571431</v>
      </c>
      <c r="BA33" s="125">
        <f t="shared" si="15"/>
        <v>93.333333333333329</v>
      </c>
      <c r="BB33" s="118"/>
      <c r="BC33" s="125">
        <f t="shared" si="16"/>
        <v>95.454545454545453</v>
      </c>
      <c r="BD33" s="125">
        <f t="shared" si="17"/>
        <v>86.956521739130437</v>
      </c>
      <c r="BE33" s="125">
        <f t="shared" si="18"/>
        <v>100</v>
      </c>
    </row>
    <row r="34" spans="1:62" ht="15" customHeight="1" x14ac:dyDescent="0.2">
      <c r="A34" s="205" t="s">
        <v>98</v>
      </c>
      <c r="B34" s="261">
        <v>245</v>
      </c>
      <c r="C34" s="261">
        <v>66</v>
      </c>
      <c r="D34" s="261">
        <v>179</v>
      </c>
      <c r="E34" s="261"/>
      <c r="F34" s="227">
        <v>0</v>
      </c>
      <c r="G34" s="227">
        <v>0</v>
      </c>
      <c r="H34" s="227">
        <v>0</v>
      </c>
      <c r="I34" s="227"/>
      <c r="J34" s="227">
        <v>0</v>
      </c>
      <c r="K34" s="227">
        <v>0</v>
      </c>
      <c r="L34" s="227">
        <v>0</v>
      </c>
      <c r="M34" s="227"/>
      <c r="N34" s="227">
        <v>0</v>
      </c>
      <c r="O34" s="227">
        <v>0</v>
      </c>
      <c r="P34" s="227">
        <v>0</v>
      </c>
      <c r="Q34" s="261"/>
      <c r="R34" s="261">
        <v>83</v>
      </c>
      <c r="S34" s="261">
        <v>18</v>
      </c>
      <c r="T34" s="261">
        <v>65</v>
      </c>
      <c r="U34" s="261"/>
      <c r="V34" s="261">
        <v>86</v>
      </c>
      <c r="W34" s="261">
        <v>30</v>
      </c>
      <c r="X34" s="261">
        <v>56</v>
      </c>
      <c r="Y34" s="261"/>
      <c r="Z34" s="261">
        <v>76</v>
      </c>
      <c r="AA34" s="261">
        <v>18</v>
      </c>
      <c r="AB34" s="261">
        <v>58</v>
      </c>
      <c r="AD34" s="205" t="s">
        <v>98</v>
      </c>
      <c r="AE34" s="125">
        <f t="shared" si="7"/>
        <v>66.576086956521735</v>
      </c>
      <c r="AF34" s="125">
        <f t="shared" si="8"/>
        <v>51.968503937007867</v>
      </c>
      <c r="AG34" s="125">
        <f t="shared" si="9"/>
        <v>74.273858921161832</v>
      </c>
      <c r="AH34" s="118"/>
      <c r="AI34" s="125" t="s">
        <v>17</v>
      </c>
      <c r="AJ34" s="125" t="s">
        <v>17</v>
      </c>
      <c r="AK34" s="125" t="s">
        <v>17</v>
      </c>
      <c r="AL34" s="118"/>
      <c r="AM34" s="125" t="s">
        <v>17</v>
      </c>
      <c r="AN34" s="125" t="s">
        <v>17</v>
      </c>
      <c r="AO34" s="125" t="s">
        <v>17</v>
      </c>
      <c r="AP34" s="118"/>
      <c r="AQ34" s="125" t="s">
        <v>17</v>
      </c>
      <c r="AR34" s="125" t="s">
        <v>17</v>
      </c>
      <c r="AS34" s="125" t="s">
        <v>17</v>
      </c>
      <c r="AT34" s="118"/>
      <c r="AU34" s="125">
        <f t="shared" si="10"/>
        <v>52.531645569620252</v>
      </c>
      <c r="AV34" s="125">
        <f t="shared" si="11"/>
        <v>35.294117647058826</v>
      </c>
      <c r="AW34" s="125">
        <f t="shared" si="12"/>
        <v>60.747663551401864</v>
      </c>
      <c r="AX34" s="118"/>
      <c r="AY34" s="125">
        <f t="shared" si="13"/>
        <v>67.716535433070874</v>
      </c>
      <c r="AZ34" s="125">
        <f t="shared" si="14"/>
        <v>56.60377358490566</v>
      </c>
      <c r="BA34" s="125">
        <f t="shared" si="15"/>
        <v>75.675675675675677</v>
      </c>
      <c r="BB34" s="118"/>
      <c r="BC34" s="125">
        <f t="shared" si="16"/>
        <v>91.566265060240966</v>
      </c>
      <c r="BD34" s="125">
        <f t="shared" si="17"/>
        <v>78.260869565217391</v>
      </c>
      <c r="BE34" s="125">
        <f t="shared" si="18"/>
        <v>96.666666666666671</v>
      </c>
    </row>
    <row r="35" spans="1:62" ht="15" customHeight="1" x14ac:dyDescent="0.2">
      <c r="A35" s="205" t="s">
        <v>99</v>
      </c>
      <c r="B35" s="261">
        <v>647</v>
      </c>
      <c r="C35" s="261">
        <v>203</v>
      </c>
      <c r="D35" s="261">
        <v>444</v>
      </c>
      <c r="E35" s="261"/>
      <c r="F35" s="227">
        <v>0</v>
      </c>
      <c r="G35" s="227">
        <v>0</v>
      </c>
      <c r="H35" s="227">
        <v>0</v>
      </c>
      <c r="I35" s="227"/>
      <c r="J35" s="227">
        <v>0</v>
      </c>
      <c r="K35" s="227">
        <v>0</v>
      </c>
      <c r="L35" s="227">
        <v>0</v>
      </c>
      <c r="M35" s="227"/>
      <c r="N35" s="227">
        <v>0</v>
      </c>
      <c r="O35" s="227">
        <v>0</v>
      </c>
      <c r="P35" s="227">
        <v>0</v>
      </c>
      <c r="Q35" s="261"/>
      <c r="R35" s="261">
        <v>327</v>
      </c>
      <c r="S35" s="261">
        <v>114</v>
      </c>
      <c r="T35" s="261">
        <v>213</v>
      </c>
      <c r="U35" s="261"/>
      <c r="V35" s="261">
        <v>218</v>
      </c>
      <c r="W35" s="261">
        <v>55</v>
      </c>
      <c r="X35" s="261">
        <v>163</v>
      </c>
      <c r="Y35" s="261"/>
      <c r="Z35" s="261">
        <v>102</v>
      </c>
      <c r="AA35" s="261">
        <v>34</v>
      </c>
      <c r="AB35" s="261">
        <v>68</v>
      </c>
      <c r="AD35" s="205" t="s">
        <v>99</v>
      </c>
      <c r="AE35" s="125">
        <f t="shared" si="7"/>
        <v>84.244791666666657</v>
      </c>
      <c r="AF35" s="125">
        <f t="shared" si="8"/>
        <v>76.029962546816478</v>
      </c>
      <c r="AG35" s="125">
        <f t="shared" si="9"/>
        <v>88.622754491017957</v>
      </c>
      <c r="AH35" s="118"/>
      <c r="AI35" s="125" t="s">
        <v>17</v>
      </c>
      <c r="AJ35" s="125" t="s">
        <v>17</v>
      </c>
      <c r="AK35" s="125" t="s">
        <v>17</v>
      </c>
      <c r="AL35" s="118"/>
      <c r="AM35" s="125" t="s">
        <v>17</v>
      </c>
      <c r="AN35" s="125" t="s">
        <v>17</v>
      </c>
      <c r="AO35" s="125" t="s">
        <v>17</v>
      </c>
      <c r="AP35" s="118"/>
      <c r="AQ35" s="125" t="s">
        <v>17</v>
      </c>
      <c r="AR35" s="125" t="s">
        <v>17</v>
      </c>
      <c r="AS35" s="125" t="s">
        <v>17</v>
      </c>
      <c r="AT35" s="118"/>
      <c r="AU35" s="125">
        <f t="shared" si="10"/>
        <v>79.951100244498775</v>
      </c>
      <c r="AV35" s="125">
        <f t="shared" si="11"/>
        <v>72.611464968152859</v>
      </c>
      <c r="AW35" s="125">
        <f t="shared" si="12"/>
        <v>84.523809523809518</v>
      </c>
      <c r="AX35" s="118"/>
      <c r="AY35" s="125">
        <f t="shared" si="13"/>
        <v>84.824902723735406</v>
      </c>
      <c r="AZ35" s="125">
        <f t="shared" si="14"/>
        <v>72.368421052631575</v>
      </c>
      <c r="BA35" s="125">
        <f t="shared" si="15"/>
        <v>90.055248618784532</v>
      </c>
      <c r="BB35" s="118"/>
      <c r="BC35" s="125">
        <f t="shared" si="16"/>
        <v>100</v>
      </c>
      <c r="BD35" s="125">
        <f t="shared" si="17"/>
        <v>100</v>
      </c>
      <c r="BE35" s="125">
        <f t="shared" si="18"/>
        <v>100</v>
      </c>
    </row>
    <row r="36" spans="1:62" ht="15" customHeight="1" x14ac:dyDescent="0.2">
      <c r="A36" s="205" t="s">
        <v>100</v>
      </c>
      <c r="B36" s="261">
        <v>475</v>
      </c>
      <c r="C36" s="261">
        <v>178</v>
      </c>
      <c r="D36" s="261">
        <v>297</v>
      </c>
      <c r="E36" s="261"/>
      <c r="F36" s="227">
        <v>0</v>
      </c>
      <c r="G36" s="227">
        <v>0</v>
      </c>
      <c r="H36" s="227">
        <v>0</v>
      </c>
      <c r="I36" s="227"/>
      <c r="J36" s="227">
        <v>0</v>
      </c>
      <c r="K36" s="227">
        <v>0</v>
      </c>
      <c r="L36" s="227">
        <v>0</v>
      </c>
      <c r="M36" s="227"/>
      <c r="N36" s="227">
        <v>0</v>
      </c>
      <c r="O36" s="227">
        <v>0</v>
      </c>
      <c r="P36" s="227">
        <v>0</v>
      </c>
      <c r="Q36" s="261"/>
      <c r="R36" s="261">
        <v>236</v>
      </c>
      <c r="S36" s="261">
        <v>94</v>
      </c>
      <c r="T36" s="261">
        <v>142</v>
      </c>
      <c r="U36" s="261"/>
      <c r="V36" s="261">
        <v>140</v>
      </c>
      <c r="W36" s="261">
        <v>49</v>
      </c>
      <c r="X36" s="261">
        <v>91</v>
      </c>
      <c r="Y36" s="261"/>
      <c r="Z36" s="261">
        <v>99</v>
      </c>
      <c r="AA36" s="261">
        <v>35</v>
      </c>
      <c r="AB36" s="261">
        <v>64</v>
      </c>
      <c r="AD36" s="205" t="s">
        <v>100</v>
      </c>
      <c r="AE36" s="125">
        <f t="shared" si="7"/>
        <v>85.12544802867383</v>
      </c>
      <c r="AF36" s="125">
        <f t="shared" si="8"/>
        <v>83.568075117370881</v>
      </c>
      <c r="AG36" s="125">
        <f t="shared" si="9"/>
        <v>86.08695652173914</v>
      </c>
      <c r="AH36" s="118"/>
      <c r="AI36" s="125" t="s">
        <v>17</v>
      </c>
      <c r="AJ36" s="125" t="s">
        <v>17</v>
      </c>
      <c r="AK36" s="125" t="s">
        <v>17</v>
      </c>
      <c r="AL36" s="118"/>
      <c r="AM36" s="125" t="s">
        <v>17</v>
      </c>
      <c r="AN36" s="125" t="s">
        <v>17</v>
      </c>
      <c r="AO36" s="125" t="s">
        <v>17</v>
      </c>
      <c r="AP36" s="118"/>
      <c r="AQ36" s="125" t="s">
        <v>17</v>
      </c>
      <c r="AR36" s="125" t="s">
        <v>17</v>
      </c>
      <c r="AS36" s="125" t="s">
        <v>17</v>
      </c>
      <c r="AT36" s="118"/>
      <c r="AU36" s="125">
        <f t="shared" si="10"/>
        <v>82.807017543859658</v>
      </c>
      <c r="AV36" s="125">
        <f t="shared" si="11"/>
        <v>84.684684684684683</v>
      </c>
      <c r="AW36" s="125">
        <f t="shared" si="12"/>
        <v>81.609195402298852</v>
      </c>
      <c r="AX36" s="118"/>
      <c r="AY36" s="125">
        <f t="shared" si="13"/>
        <v>92.10526315789474</v>
      </c>
      <c r="AZ36" s="125">
        <f t="shared" si="14"/>
        <v>84.482758620689651</v>
      </c>
      <c r="BA36" s="125">
        <f t="shared" si="15"/>
        <v>96.808510638297875</v>
      </c>
      <c r="BB36" s="118"/>
      <c r="BC36" s="125">
        <f t="shared" si="16"/>
        <v>81.818181818181827</v>
      </c>
      <c r="BD36" s="125">
        <f t="shared" si="17"/>
        <v>79.545454545454547</v>
      </c>
      <c r="BE36" s="125">
        <f t="shared" si="18"/>
        <v>83.116883116883116</v>
      </c>
    </row>
    <row r="37" spans="1:62" ht="15" customHeight="1" x14ac:dyDescent="0.2">
      <c r="A37" s="205" t="s">
        <v>101</v>
      </c>
      <c r="B37" s="261">
        <v>459</v>
      </c>
      <c r="C37" s="261">
        <v>132</v>
      </c>
      <c r="D37" s="261">
        <v>327</v>
      </c>
      <c r="E37" s="261"/>
      <c r="F37" s="227">
        <v>0</v>
      </c>
      <c r="G37" s="227">
        <v>0</v>
      </c>
      <c r="H37" s="227">
        <v>0</v>
      </c>
      <c r="I37" s="227"/>
      <c r="J37" s="227">
        <v>0</v>
      </c>
      <c r="K37" s="227">
        <v>0</v>
      </c>
      <c r="L37" s="227">
        <v>0</v>
      </c>
      <c r="M37" s="227"/>
      <c r="N37" s="227">
        <v>0</v>
      </c>
      <c r="O37" s="227">
        <v>0</v>
      </c>
      <c r="P37" s="227">
        <v>0</v>
      </c>
      <c r="Q37" s="261"/>
      <c r="R37" s="261">
        <v>191</v>
      </c>
      <c r="S37" s="261">
        <v>45</v>
      </c>
      <c r="T37" s="261">
        <v>146</v>
      </c>
      <c r="U37" s="261"/>
      <c r="V37" s="261">
        <v>142</v>
      </c>
      <c r="W37" s="261">
        <v>47</v>
      </c>
      <c r="X37" s="261">
        <v>95</v>
      </c>
      <c r="Y37" s="261"/>
      <c r="Z37" s="261">
        <v>126</v>
      </c>
      <c r="AA37" s="261">
        <v>40</v>
      </c>
      <c r="AB37" s="261">
        <v>86</v>
      </c>
      <c r="AD37" s="205" t="s">
        <v>101</v>
      </c>
      <c r="AE37" s="125">
        <f t="shared" si="7"/>
        <v>80.385288966725042</v>
      </c>
      <c r="AF37" s="125">
        <f t="shared" si="8"/>
        <v>66</v>
      </c>
      <c r="AG37" s="125">
        <f t="shared" si="9"/>
        <v>88.140161725067387</v>
      </c>
      <c r="AH37" s="118"/>
      <c r="AI37" s="125" t="s">
        <v>17</v>
      </c>
      <c r="AJ37" s="125" t="s">
        <v>17</v>
      </c>
      <c r="AK37" s="125" t="s">
        <v>17</v>
      </c>
      <c r="AL37" s="118"/>
      <c r="AM37" s="125" t="s">
        <v>17</v>
      </c>
      <c r="AN37" s="125" t="s">
        <v>17</v>
      </c>
      <c r="AO37" s="125" t="s">
        <v>17</v>
      </c>
      <c r="AP37" s="118"/>
      <c r="AQ37" s="125" t="s">
        <v>17</v>
      </c>
      <c r="AR37" s="125" t="s">
        <v>17</v>
      </c>
      <c r="AS37" s="125" t="s">
        <v>17</v>
      </c>
      <c r="AT37" s="118"/>
      <c r="AU37" s="125">
        <f t="shared" si="10"/>
        <v>68.214285714285722</v>
      </c>
      <c r="AV37" s="125">
        <f t="shared" si="11"/>
        <v>45.454545454545453</v>
      </c>
      <c r="AW37" s="125">
        <f t="shared" si="12"/>
        <v>80.662983425414367</v>
      </c>
      <c r="AX37" s="118"/>
      <c r="AY37" s="125">
        <f t="shared" si="13"/>
        <v>88.75</v>
      </c>
      <c r="AZ37" s="125">
        <f t="shared" si="14"/>
        <v>83.928571428571431</v>
      </c>
      <c r="BA37" s="125">
        <f t="shared" si="15"/>
        <v>91.34615384615384</v>
      </c>
      <c r="BB37" s="118"/>
      <c r="BC37" s="125">
        <f t="shared" si="16"/>
        <v>96.18320610687023</v>
      </c>
      <c r="BD37" s="125">
        <f t="shared" si="17"/>
        <v>88.888888888888886</v>
      </c>
      <c r="BE37" s="125">
        <f t="shared" si="18"/>
        <v>100</v>
      </c>
    </row>
    <row r="38" spans="1:62" ht="15" customHeight="1" x14ac:dyDescent="0.2">
      <c r="A38" s="206" t="s">
        <v>102</v>
      </c>
      <c r="B38" s="261">
        <v>267</v>
      </c>
      <c r="C38" s="261">
        <v>77</v>
      </c>
      <c r="D38" s="261">
        <v>190</v>
      </c>
      <c r="E38" s="261"/>
      <c r="F38" s="227">
        <v>0</v>
      </c>
      <c r="G38" s="227">
        <v>0</v>
      </c>
      <c r="H38" s="227">
        <v>0</v>
      </c>
      <c r="I38" s="227"/>
      <c r="J38" s="227">
        <v>0</v>
      </c>
      <c r="K38" s="227">
        <v>0</v>
      </c>
      <c r="L38" s="227">
        <v>0</v>
      </c>
      <c r="M38" s="227"/>
      <c r="N38" s="227">
        <v>0</v>
      </c>
      <c r="O38" s="227">
        <v>0</v>
      </c>
      <c r="P38" s="227">
        <v>0</v>
      </c>
      <c r="Q38" s="261"/>
      <c r="R38" s="261">
        <v>122</v>
      </c>
      <c r="S38" s="261">
        <v>37</v>
      </c>
      <c r="T38" s="261">
        <v>85</v>
      </c>
      <c r="U38" s="261"/>
      <c r="V38" s="261">
        <v>69</v>
      </c>
      <c r="W38" s="261">
        <v>21</v>
      </c>
      <c r="X38" s="261">
        <v>48</v>
      </c>
      <c r="Y38" s="261"/>
      <c r="Z38" s="261">
        <v>76</v>
      </c>
      <c r="AA38" s="261">
        <v>19</v>
      </c>
      <c r="AB38" s="261">
        <v>57</v>
      </c>
      <c r="AD38" s="206" t="s">
        <v>102</v>
      </c>
      <c r="AE38" s="125">
        <f t="shared" si="7"/>
        <v>71.010638297872347</v>
      </c>
      <c r="AF38" s="125">
        <f t="shared" si="8"/>
        <v>63.636363636363633</v>
      </c>
      <c r="AG38" s="125">
        <f t="shared" si="9"/>
        <v>74.509803921568633</v>
      </c>
      <c r="AH38" s="118"/>
      <c r="AI38" s="125" t="s">
        <v>17</v>
      </c>
      <c r="AJ38" s="125" t="s">
        <v>17</v>
      </c>
      <c r="AK38" s="125" t="s">
        <v>17</v>
      </c>
      <c r="AL38" s="118"/>
      <c r="AM38" s="125" t="s">
        <v>17</v>
      </c>
      <c r="AN38" s="125" t="s">
        <v>17</v>
      </c>
      <c r="AO38" s="125" t="s">
        <v>17</v>
      </c>
      <c r="AP38" s="118"/>
      <c r="AQ38" s="125" t="s">
        <v>17</v>
      </c>
      <c r="AR38" s="125" t="s">
        <v>17</v>
      </c>
      <c r="AS38" s="125" t="s">
        <v>17</v>
      </c>
      <c r="AT38" s="118"/>
      <c r="AU38" s="125">
        <f t="shared" si="10"/>
        <v>63.541666666666664</v>
      </c>
      <c r="AV38" s="125">
        <f t="shared" si="11"/>
        <v>55.223880597014926</v>
      </c>
      <c r="AW38" s="125">
        <f t="shared" si="12"/>
        <v>68</v>
      </c>
      <c r="AX38" s="118"/>
      <c r="AY38" s="125">
        <f t="shared" si="13"/>
        <v>75.824175824175825</v>
      </c>
      <c r="AZ38" s="125">
        <f t="shared" si="14"/>
        <v>72.41379310344827</v>
      </c>
      <c r="BA38" s="125">
        <f t="shared" si="15"/>
        <v>77.41935483870968</v>
      </c>
      <c r="BB38" s="118"/>
      <c r="BC38" s="125">
        <f t="shared" si="16"/>
        <v>81.72043010752688</v>
      </c>
      <c r="BD38" s="125">
        <f t="shared" si="17"/>
        <v>76</v>
      </c>
      <c r="BE38" s="125">
        <f t="shared" si="18"/>
        <v>83.82352941176471</v>
      </c>
    </row>
    <row r="39" spans="1:62" ht="15" customHeight="1" x14ac:dyDescent="0.2">
      <c r="A39" s="206" t="s">
        <v>103</v>
      </c>
      <c r="B39" s="261">
        <v>869</v>
      </c>
      <c r="C39" s="261">
        <v>234</v>
      </c>
      <c r="D39" s="261">
        <v>635</v>
      </c>
      <c r="E39" s="261"/>
      <c r="F39" s="227">
        <v>0</v>
      </c>
      <c r="G39" s="227">
        <v>0</v>
      </c>
      <c r="H39" s="227">
        <v>0</v>
      </c>
      <c r="I39" s="227"/>
      <c r="J39" s="227">
        <v>0</v>
      </c>
      <c r="K39" s="227">
        <v>0</v>
      </c>
      <c r="L39" s="227">
        <v>0</v>
      </c>
      <c r="M39" s="227"/>
      <c r="N39" s="227">
        <v>0</v>
      </c>
      <c r="O39" s="227">
        <v>0</v>
      </c>
      <c r="P39" s="227">
        <v>0</v>
      </c>
      <c r="Q39" s="261"/>
      <c r="R39" s="261">
        <v>415</v>
      </c>
      <c r="S39" s="261">
        <v>107</v>
      </c>
      <c r="T39" s="261">
        <v>308</v>
      </c>
      <c r="U39" s="261"/>
      <c r="V39" s="261">
        <v>240</v>
      </c>
      <c r="W39" s="261">
        <v>74</v>
      </c>
      <c r="X39" s="261">
        <v>166</v>
      </c>
      <c r="Y39" s="261"/>
      <c r="Z39" s="261">
        <v>214</v>
      </c>
      <c r="AA39" s="261">
        <v>53</v>
      </c>
      <c r="AB39" s="261">
        <v>161</v>
      </c>
      <c r="AD39" s="206" t="s">
        <v>103</v>
      </c>
      <c r="AE39" s="125">
        <f t="shared" si="7"/>
        <v>90.70981210855949</v>
      </c>
      <c r="AF39" s="125">
        <f t="shared" si="8"/>
        <v>87.969924812030072</v>
      </c>
      <c r="AG39" s="125">
        <f t="shared" si="9"/>
        <v>91.763005780346816</v>
      </c>
      <c r="AH39" s="118"/>
      <c r="AI39" s="125" t="s">
        <v>17</v>
      </c>
      <c r="AJ39" s="125" t="s">
        <v>17</v>
      </c>
      <c r="AK39" s="125" t="s">
        <v>17</v>
      </c>
      <c r="AL39" s="118"/>
      <c r="AM39" s="125" t="s">
        <v>17</v>
      </c>
      <c r="AN39" s="125" t="s">
        <v>17</v>
      </c>
      <c r="AO39" s="125" t="s">
        <v>17</v>
      </c>
      <c r="AP39" s="118"/>
      <c r="AQ39" s="125" t="s">
        <v>17</v>
      </c>
      <c r="AR39" s="125" t="s">
        <v>17</v>
      </c>
      <c r="AS39" s="125" t="s">
        <v>17</v>
      </c>
      <c r="AT39" s="118"/>
      <c r="AU39" s="125">
        <f t="shared" si="10"/>
        <v>89.826839826839816</v>
      </c>
      <c r="AV39" s="125">
        <f t="shared" si="11"/>
        <v>88.429752066115711</v>
      </c>
      <c r="AW39" s="125">
        <f t="shared" si="12"/>
        <v>90.322580645161281</v>
      </c>
      <c r="AX39" s="118"/>
      <c r="AY39" s="125">
        <f t="shared" si="13"/>
        <v>86.642599277978334</v>
      </c>
      <c r="AZ39" s="125">
        <f t="shared" si="14"/>
        <v>82.222222222222214</v>
      </c>
      <c r="BA39" s="125">
        <f t="shared" si="15"/>
        <v>88.770053475935825</v>
      </c>
      <c r="BB39" s="118"/>
      <c r="BC39" s="125">
        <f t="shared" si="16"/>
        <v>97.716894977168948</v>
      </c>
      <c r="BD39" s="125">
        <f t="shared" si="17"/>
        <v>96.36363636363636</v>
      </c>
      <c r="BE39" s="125">
        <f t="shared" si="18"/>
        <v>98.170731707317074</v>
      </c>
    </row>
    <row r="40" spans="1:62" ht="15" customHeight="1" thickBot="1" x14ac:dyDescent="0.25">
      <c r="A40" s="207" t="s">
        <v>104</v>
      </c>
      <c r="B40" s="261">
        <v>238</v>
      </c>
      <c r="C40" s="261">
        <v>63</v>
      </c>
      <c r="D40" s="261">
        <v>175</v>
      </c>
      <c r="E40" s="261"/>
      <c r="F40" s="227">
        <v>0</v>
      </c>
      <c r="G40" s="227">
        <v>0</v>
      </c>
      <c r="H40" s="227">
        <v>0</v>
      </c>
      <c r="I40" s="227"/>
      <c r="J40" s="227">
        <v>0</v>
      </c>
      <c r="K40" s="227">
        <v>0</v>
      </c>
      <c r="L40" s="227">
        <v>0</v>
      </c>
      <c r="M40" s="227"/>
      <c r="N40" s="227">
        <v>0</v>
      </c>
      <c r="O40" s="227">
        <v>0</v>
      </c>
      <c r="P40" s="227">
        <v>0</v>
      </c>
      <c r="Q40" s="261"/>
      <c r="R40" s="261">
        <v>130</v>
      </c>
      <c r="S40" s="261">
        <v>38</v>
      </c>
      <c r="T40" s="261">
        <v>92</v>
      </c>
      <c r="U40" s="261"/>
      <c r="V40" s="261">
        <v>68</v>
      </c>
      <c r="W40" s="261">
        <v>13</v>
      </c>
      <c r="X40" s="261">
        <v>55</v>
      </c>
      <c r="Y40" s="261"/>
      <c r="Z40" s="261">
        <v>40</v>
      </c>
      <c r="AA40" s="261">
        <v>12</v>
      </c>
      <c r="AB40" s="261">
        <v>28</v>
      </c>
      <c r="AD40" s="207" t="s">
        <v>104</v>
      </c>
      <c r="AE40" s="125">
        <f t="shared" si="7"/>
        <v>95.967741935483872</v>
      </c>
      <c r="AF40" s="125">
        <f t="shared" si="8"/>
        <v>94.029850746268664</v>
      </c>
      <c r="AG40" s="125">
        <f t="shared" si="9"/>
        <v>96.685082872928177</v>
      </c>
      <c r="AH40" s="120"/>
      <c r="AI40" s="131" t="s">
        <v>17</v>
      </c>
      <c r="AJ40" s="131" t="s">
        <v>17</v>
      </c>
      <c r="AK40" s="131" t="s">
        <v>17</v>
      </c>
      <c r="AL40" s="120"/>
      <c r="AM40" s="131" t="s">
        <v>17</v>
      </c>
      <c r="AN40" s="131" t="s">
        <v>17</v>
      </c>
      <c r="AO40" s="131" t="s">
        <v>17</v>
      </c>
      <c r="AP40" s="120"/>
      <c r="AQ40" s="131" t="s">
        <v>17</v>
      </c>
      <c r="AR40" s="131" t="s">
        <v>17</v>
      </c>
      <c r="AS40" s="131" t="s">
        <v>17</v>
      </c>
      <c r="AT40" s="120"/>
      <c r="AU40" s="125">
        <f t="shared" si="10"/>
        <v>95.588235294117652</v>
      </c>
      <c r="AV40" s="125">
        <f t="shared" si="11"/>
        <v>95</v>
      </c>
      <c r="AW40" s="125">
        <f t="shared" si="12"/>
        <v>95.833333333333343</v>
      </c>
      <c r="AX40" s="120"/>
      <c r="AY40" s="125">
        <f t="shared" si="13"/>
        <v>94.444444444444443</v>
      </c>
      <c r="AZ40" s="125">
        <f t="shared" si="14"/>
        <v>86.666666666666671</v>
      </c>
      <c r="BA40" s="125">
        <f t="shared" si="15"/>
        <v>96.491228070175438</v>
      </c>
      <c r="BB40" s="120"/>
      <c r="BC40" s="125">
        <f t="shared" si="16"/>
        <v>100</v>
      </c>
      <c r="BD40" s="125">
        <f t="shared" si="17"/>
        <v>100</v>
      </c>
      <c r="BE40" s="125">
        <f t="shared" si="18"/>
        <v>100</v>
      </c>
    </row>
    <row r="41" spans="1:62" s="101" customFormat="1" ht="15" customHeight="1" x14ac:dyDescent="0.2">
      <c r="A41" s="388" t="s">
        <v>238</v>
      </c>
      <c r="B41" s="388"/>
      <c r="C41" s="38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D41" s="388" t="s">
        <v>238</v>
      </c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  <c r="AS41" s="388"/>
      <c r="AT41" s="388"/>
      <c r="AU41" s="388"/>
      <c r="AV41" s="388"/>
      <c r="AW41" s="388"/>
      <c r="AX41" s="388"/>
      <c r="AY41" s="388"/>
      <c r="AZ41" s="388"/>
      <c r="BA41" s="388"/>
      <c r="BB41" s="388"/>
      <c r="BC41" s="388"/>
      <c r="BD41" s="388"/>
      <c r="BE41" s="388"/>
      <c r="BF41" s="95"/>
      <c r="BG41" s="95"/>
      <c r="BH41" s="95"/>
      <c r="BI41" s="95"/>
      <c r="BJ41" s="95"/>
    </row>
    <row r="42" spans="1:62" s="101" customFormat="1" ht="15" customHeight="1" x14ac:dyDescent="0.2">
      <c r="A42" s="389" t="s">
        <v>224</v>
      </c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D42" s="389" t="s">
        <v>224</v>
      </c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  <c r="AP42" s="389"/>
      <c r="AQ42" s="389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95"/>
      <c r="BG42" s="95"/>
      <c r="BH42" s="95"/>
      <c r="BI42" s="95"/>
      <c r="BJ42" s="95"/>
    </row>
    <row r="43" spans="1:62" s="101" customFormat="1" ht="15" customHeight="1" x14ac:dyDescent="0.2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29"/>
      <c r="AA43" s="372" t="s">
        <v>317</v>
      </c>
      <c r="AB43" s="372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29"/>
      <c r="BG43" s="372" t="s">
        <v>317</v>
      </c>
      <c r="BH43" s="372"/>
      <c r="BI43" s="95"/>
      <c r="BJ43" s="95"/>
    </row>
    <row r="44" spans="1:62" s="101" customFormat="1" ht="15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30"/>
      <c r="AA44" s="372"/>
      <c r="AB44" s="372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30"/>
      <c r="BG44" s="372"/>
      <c r="BH44" s="372"/>
      <c r="BI44" s="95"/>
      <c r="BJ44" s="95"/>
    </row>
    <row r="45" spans="1:62" ht="15" customHeight="1" x14ac:dyDescent="0.25">
      <c r="A45" s="208"/>
      <c r="B45" s="145"/>
      <c r="AD45" s="208"/>
      <c r="AE45" s="145"/>
    </row>
    <row r="46" spans="1:62" ht="15" customHeight="1" x14ac:dyDescent="0.25">
      <c r="A46" s="404" t="s">
        <v>295</v>
      </c>
      <c r="B46" s="404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  <c r="V46" s="404"/>
      <c r="W46" s="404"/>
      <c r="X46" s="404"/>
      <c r="Y46" s="404"/>
      <c r="Z46" s="404"/>
      <c r="AA46" s="404"/>
      <c r="AB46" s="404"/>
      <c r="AD46" s="390" t="s">
        <v>296</v>
      </c>
      <c r="AE46" s="390"/>
      <c r="AF46" s="390"/>
      <c r="AG46" s="390"/>
      <c r="AH46" s="390"/>
      <c r="AI46" s="390"/>
      <c r="AJ46" s="390"/>
      <c r="AK46" s="390"/>
      <c r="AL46" s="390"/>
      <c r="AM46" s="390"/>
      <c r="AN46" s="390"/>
      <c r="AO46" s="390"/>
      <c r="AP46" s="390"/>
      <c r="AQ46" s="390"/>
      <c r="AR46" s="390"/>
      <c r="AS46" s="390"/>
      <c r="AT46" s="390"/>
      <c r="AU46" s="390"/>
      <c r="AV46" s="390"/>
      <c r="AW46" s="390"/>
      <c r="AX46" s="390"/>
      <c r="AY46" s="390"/>
      <c r="AZ46" s="390"/>
      <c r="BA46" s="390"/>
      <c r="BB46" s="390"/>
      <c r="BC46" s="390"/>
      <c r="BD46" s="390"/>
      <c r="BE46" s="390"/>
    </row>
    <row r="47" spans="1:62" ht="15" customHeight="1" x14ac:dyDescent="0.25">
      <c r="A47" s="406" t="s">
        <v>301</v>
      </c>
      <c r="B47" s="406"/>
      <c r="C47" s="406"/>
      <c r="D47" s="406"/>
      <c r="E47" s="406"/>
      <c r="F47" s="406"/>
      <c r="G47" s="406"/>
      <c r="H47" s="406"/>
      <c r="I47" s="406"/>
      <c r="J47" s="406"/>
      <c r="K47" s="406"/>
      <c r="L47" s="406"/>
      <c r="M47" s="406"/>
      <c r="N47" s="406"/>
      <c r="O47" s="406"/>
      <c r="P47" s="406"/>
      <c r="Q47" s="406"/>
      <c r="R47" s="406"/>
      <c r="S47" s="406"/>
      <c r="T47" s="406"/>
      <c r="U47" s="406"/>
      <c r="V47" s="406"/>
      <c r="W47" s="406"/>
      <c r="X47" s="406"/>
      <c r="Y47" s="406"/>
      <c r="Z47" s="406"/>
      <c r="AA47" s="406"/>
      <c r="AB47" s="406"/>
      <c r="AD47" s="384" t="s">
        <v>302</v>
      </c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</row>
    <row r="48" spans="1:62" ht="15" customHeight="1" x14ac:dyDescent="0.25">
      <c r="A48" s="406" t="s">
        <v>236</v>
      </c>
      <c r="B48" s="406"/>
      <c r="C48" s="406"/>
      <c r="D48" s="406"/>
      <c r="E48" s="406"/>
      <c r="F48" s="406"/>
      <c r="G48" s="406"/>
      <c r="H48" s="406"/>
      <c r="I48" s="406"/>
      <c r="J48" s="406"/>
      <c r="K48" s="406"/>
      <c r="L48" s="406"/>
      <c r="M48" s="406"/>
      <c r="N48" s="406"/>
      <c r="O48" s="406"/>
      <c r="P48" s="406"/>
      <c r="Q48" s="406"/>
      <c r="R48" s="406"/>
      <c r="S48" s="406"/>
      <c r="T48" s="406"/>
      <c r="U48" s="406"/>
      <c r="V48" s="406"/>
      <c r="W48" s="406"/>
      <c r="X48" s="406"/>
      <c r="Y48" s="406"/>
      <c r="Z48" s="406"/>
      <c r="AA48" s="406"/>
      <c r="AB48" s="406"/>
      <c r="AD48" s="384" t="s">
        <v>236</v>
      </c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</row>
    <row r="49" spans="1:61" ht="15" customHeight="1" x14ac:dyDescent="0.25">
      <c r="A49" s="406" t="s">
        <v>246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406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406"/>
      <c r="AA49" s="406"/>
      <c r="AB49" s="406"/>
      <c r="AD49" s="384" t="s">
        <v>246</v>
      </c>
      <c r="AE49" s="384"/>
      <c r="AF49" s="384"/>
      <c r="AG49" s="384"/>
      <c r="AH49" s="384"/>
      <c r="AI49" s="384"/>
      <c r="AJ49" s="384"/>
      <c r="AK49" s="384"/>
      <c r="AL49" s="384"/>
      <c r="AM49" s="384"/>
      <c r="AN49" s="384"/>
      <c r="AO49" s="384"/>
      <c r="AP49" s="384"/>
      <c r="AQ49" s="384"/>
      <c r="AR49" s="384"/>
      <c r="AS49" s="384"/>
      <c r="AT49" s="384"/>
      <c r="AU49" s="384"/>
      <c r="AV49" s="384"/>
      <c r="AW49" s="384"/>
      <c r="AX49" s="384"/>
      <c r="AY49" s="384"/>
      <c r="AZ49" s="384"/>
      <c r="BA49" s="384"/>
      <c r="BB49" s="384"/>
      <c r="BC49" s="384"/>
      <c r="BD49" s="384"/>
      <c r="BE49" s="384"/>
    </row>
    <row r="50" spans="1:61" ht="15" customHeight="1" x14ac:dyDescent="0.25">
      <c r="A50" s="406" t="s">
        <v>230</v>
      </c>
      <c r="B50" s="406"/>
      <c r="C50" s="406"/>
      <c r="D50" s="406"/>
      <c r="E50" s="406"/>
      <c r="F50" s="406"/>
      <c r="G50" s="406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406"/>
      <c r="S50" s="406"/>
      <c r="T50" s="406"/>
      <c r="U50" s="406"/>
      <c r="V50" s="406"/>
      <c r="W50" s="406"/>
      <c r="X50" s="406"/>
      <c r="Y50" s="406"/>
      <c r="Z50" s="406"/>
      <c r="AA50" s="406"/>
      <c r="AB50" s="406"/>
      <c r="AD50" s="384" t="s">
        <v>230</v>
      </c>
      <c r="AE50" s="384"/>
      <c r="AF50" s="384"/>
      <c r="AG50" s="384"/>
      <c r="AH50" s="384"/>
      <c r="AI50" s="384"/>
      <c r="AJ50" s="384"/>
      <c r="AK50" s="384"/>
      <c r="AL50" s="384"/>
      <c r="AM50" s="384"/>
      <c r="AN50" s="384"/>
      <c r="AO50" s="384"/>
      <c r="AP50" s="384"/>
      <c r="AQ50" s="384"/>
      <c r="AR50" s="384"/>
      <c r="AS50" s="384"/>
      <c r="AT50" s="384"/>
      <c r="AU50" s="384"/>
      <c r="AV50" s="384"/>
      <c r="AW50" s="384"/>
      <c r="AX50" s="384"/>
      <c r="AY50" s="384"/>
      <c r="AZ50" s="384"/>
      <c r="BA50" s="384"/>
      <c r="BB50" s="384"/>
      <c r="BC50" s="384"/>
      <c r="BD50" s="384"/>
      <c r="BE50" s="384"/>
    </row>
    <row r="51" spans="1:61" ht="15" customHeight="1" x14ac:dyDescent="0.25">
      <c r="A51" s="406" t="s">
        <v>481</v>
      </c>
      <c r="B51" s="406"/>
      <c r="C51" s="406"/>
      <c r="D51" s="406"/>
      <c r="E51" s="406"/>
      <c r="F51" s="406"/>
      <c r="G51" s="406"/>
      <c r="H51" s="406"/>
      <c r="I51" s="406"/>
      <c r="J51" s="406"/>
      <c r="K51" s="406"/>
      <c r="L51" s="406"/>
      <c r="M51" s="406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  <c r="AA51" s="406"/>
      <c r="AB51" s="406"/>
      <c r="AD51" s="384" t="s">
        <v>481</v>
      </c>
      <c r="AE51" s="384"/>
      <c r="AF51" s="384"/>
      <c r="AG51" s="384"/>
      <c r="AH51" s="384"/>
      <c r="AI51" s="384"/>
      <c r="AJ51" s="384"/>
      <c r="AK51" s="384"/>
      <c r="AL51" s="384"/>
      <c r="AM51" s="384"/>
      <c r="AN51" s="384"/>
      <c r="AO51" s="384"/>
      <c r="AP51" s="384"/>
      <c r="AQ51" s="384"/>
      <c r="AR51" s="384"/>
      <c r="AS51" s="384"/>
      <c r="AT51" s="384"/>
      <c r="AU51" s="384"/>
      <c r="AV51" s="384"/>
      <c r="AW51" s="384"/>
      <c r="AX51" s="384"/>
      <c r="AY51" s="384"/>
      <c r="AZ51" s="384"/>
      <c r="BA51" s="384"/>
      <c r="BB51" s="384"/>
      <c r="BC51" s="384"/>
      <c r="BD51" s="384"/>
      <c r="BE51" s="384"/>
    </row>
    <row r="52" spans="1:61" ht="15" customHeight="1" thickBot="1" x14ac:dyDescent="0.3">
      <c r="A52" s="121"/>
      <c r="B52" s="143"/>
      <c r="C52" s="121"/>
      <c r="D52" s="121"/>
      <c r="E52" s="121"/>
      <c r="F52" s="122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D52" s="121"/>
      <c r="AE52" s="143"/>
      <c r="AF52" s="121"/>
      <c r="AG52" s="121"/>
      <c r="AH52" s="121"/>
      <c r="AI52" s="122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</row>
    <row r="53" spans="1:61" ht="15" customHeight="1" x14ac:dyDescent="0.25">
      <c r="A53" s="391" t="s">
        <v>242</v>
      </c>
      <c r="B53" s="385" t="s">
        <v>19</v>
      </c>
      <c r="C53" s="385"/>
      <c r="D53" s="385"/>
      <c r="E53" s="113"/>
      <c r="F53" s="385" t="s">
        <v>116</v>
      </c>
      <c r="G53" s="385"/>
      <c r="H53" s="385"/>
      <c r="I53" s="113"/>
      <c r="J53" s="385" t="s">
        <v>117</v>
      </c>
      <c r="K53" s="385"/>
      <c r="L53" s="385"/>
      <c r="M53" s="113"/>
      <c r="N53" s="385" t="s">
        <v>118</v>
      </c>
      <c r="O53" s="385"/>
      <c r="P53" s="385"/>
      <c r="Q53" s="113"/>
      <c r="R53" s="385" t="s">
        <v>119</v>
      </c>
      <c r="S53" s="385"/>
      <c r="T53" s="385"/>
      <c r="U53" s="113"/>
      <c r="V53" s="385" t="s">
        <v>120</v>
      </c>
      <c r="W53" s="385"/>
      <c r="X53" s="385"/>
      <c r="Y53" s="113"/>
      <c r="Z53" s="385" t="s">
        <v>121</v>
      </c>
      <c r="AA53" s="385"/>
      <c r="AB53" s="385"/>
      <c r="AD53" s="391" t="s">
        <v>242</v>
      </c>
      <c r="AE53" s="385" t="s">
        <v>19</v>
      </c>
      <c r="AF53" s="385"/>
      <c r="AG53" s="385"/>
      <c r="AH53" s="108"/>
      <c r="AI53" s="385" t="s">
        <v>116</v>
      </c>
      <c r="AJ53" s="385"/>
      <c r="AK53" s="385"/>
      <c r="AL53" s="108"/>
      <c r="AM53" s="385" t="s">
        <v>117</v>
      </c>
      <c r="AN53" s="385"/>
      <c r="AO53" s="385"/>
      <c r="AP53" s="108"/>
      <c r="AQ53" s="385" t="s">
        <v>118</v>
      </c>
      <c r="AR53" s="385"/>
      <c r="AS53" s="385"/>
      <c r="AT53" s="108"/>
      <c r="AU53" s="385" t="s">
        <v>119</v>
      </c>
      <c r="AV53" s="385"/>
      <c r="AW53" s="385"/>
      <c r="AX53" s="108"/>
      <c r="AY53" s="385" t="s">
        <v>120</v>
      </c>
      <c r="AZ53" s="385"/>
      <c r="BA53" s="385"/>
      <c r="BB53" s="108"/>
      <c r="BC53" s="385" t="s">
        <v>121</v>
      </c>
      <c r="BD53" s="385"/>
      <c r="BE53" s="385"/>
    </row>
    <row r="54" spans="1:61" ht="15" customHeight="1" thickBot="1" x14ac:dyDescent="0.3">
      <c r="A54" s="392"/>
      <c r="B54" s="109" t="s">
        <v>70</v>
      </c>
      <c r="C54" s="109" t="s">
        <v>71</v>
      </c>
      <c r="D54" s="109" t="s">
        <v>72</v>
      </c>
      <c r="E54" s="110"/>
      <c r="F54" s="109" t="s">
        <v>70</v>
      </c>
      <c r="G54" s="109" t="s">
        <v>71</v>
      </c>
      <c r="H54" s="109" t="s">
        <v>72</v>
      </c>
      <c r="I54" s="110"/>
      <c r="J54" s="109" t="s">
        <v>70</v>
      </c>
      <c r="K54" s="109" t="s">
        <v>71</v>
      </c>
      <c r="L54" s="109" t="s">
        <v>72</v>
      </c>
      <c r="M54" s="110"/>
      <c r="N54" s="109" t="s">
        <v>70</v>
      </c>
      <c r="O54" s="109" t="s">
        <v>71</v>
      </c>
      <c r="P54" s="109" t="s">
        <v>72</v>
      </c>
      <c r="Q54" s="110"/>
      <c r="R54" s="109" t="s">
        <v>70</v>
      </c>
      <c r="S54" s="109" t="s">
        <v>71</v>
      </c>
      <c r="T54" s="109" t="s">
        <v>72</v>
      </c>
      <c r="U54" s="110"/>
      <c r="V54" s="109" t="s">
        <v>70</v>
      </c>
      <c r="W54" s="109" t="s">
        <v>71</v>
      </c>
      <c r="X54" s="109" t="s">
        <v>72</v>
      </c>
      <c r="Y54" s="110"/>
      <c r="Z54" s="109" t="s">
        <v>70</v>
      </c>
      <c r="AA54" s="109" t="s">
        <v>71</v>
      </c>
      <c r="AB54" s="109" t="s">
        <v>72</v>
      </c>
      <c r="AD54" s="392"/>
      <c r="AE54" s="109" t="s">
        <v>70</v>
      </c>
      <c r="AF54" s="109" t="s">
        <v>71</v>
      </c>
      <c r="AG54" s="109" t="s">
        <v>72</v>
      </c>
      <c r="AH54" s="110"/>
      <c r="AI54" s="109" t="s">
        <v>70</v>
      </c>
      <c r="AJ54" s="109" t="s">
        <v>71</v>
      </c>
      <c r="AK54" s="109" t="s">
        <v>72</v>
      </c>
      <c r="AL54" s="110"/>
      <c r="AM54" s="109" t="s">
        <v>70</v>
      </c>
      <c r="AN54" s="109" t="s">
        <v>71</v>
      </c>
      <c r="AO54" s="109" t="s">
        <v>72</v>
      </c>
      <c r="AP54" s="110"/>
      <c r="AQ54" s="109" t="s">
        <v>70</v>
      </c>
      <c r="AR54" s="109" t="s">
        <v>71</v>
      </c>
      <c r="AS54" s="109" t="s">
        <v>72</v>
      </c>
      <c r="AT54" s="110"/>
      <c r="AU54" s="109" t="s">
        <v>70</v>
      </c>
      <c r="AV54" s="109" t="s">
        <v>71</v>
      </c>
      <c r="AW54" s="109" t="s">
        <v>72</v>
      </c>
      <c r="AX54" s="110"/>
      <c r="AY54" s="109" t="s">
        <v>70</v>
      </c>
      <c r="AZ54" s="109" t="s">
        <v>71</v>
      </c>
      <c r="BA54" s="109" t="s">
        <v>72</v>
      </c>
      <c r="BB54" s="110"/>
      <c r="BC54" s="109" t="s">
        <v>70</v>
      </c>
      <c r="BD54" s="109" t="s">
        <v>71</v>
      </c>
      <c r="BE54" s="109" t="s">
        <v>72</v>
      </c>
    </row>
    <row r="55" spans="1:61" ht="15" customHeight="1" x14ac:dyDescent="0.25">
      <c r="A55" s="126"/>
      <c r="B55" s="334"/>
      <c r="C55" s="334"/>
      <c r="D55" s="334"/>
      <c r="E55" s="113"/>
      <c r="F55" s="334"/>
      <c r="G55" s="334"/>
      <c r="H55" s="334"/>
      <c r="I55" s="113"/>
      <c r="J55" s="334"/>
      <c r="K55" s="334"/>
      <c r="L55" s="334"/>
      <c r="M55" s="113"/>
      <c r="N55" s="334"/>
      <c r="O55" s="334"/>
      <c r="P55" s="334"/>
      <c r="Q55" s="113"/>
      <c r="R55" s="334"/>
      <c r="S55" s="334"/>
      <c r="T55" s="334"/>
      <c r="U55" s="113"/>
      <c r="V55" s="334"/>
      <c r="W55" s="334"/>
      <c r="X55" s="334"/>
      <c r="Y55" s="113"/>
      <c r="Z55" s="334"/>
      <c r="AA55" s="334"/>
      <c r="AB55" s="334"/>
      <c r="AD55" s="126"/>
      <c r="AE55" s="112"/>
      <c r="AF55" s="112"/>
      <c r="AG55" s="112"/>
      <c r="AH55" s="113"/>
      <c r="AI55" s="112"/>
      <c r="AJ55" s="112"/>
      <c r="AK55" s="112"/>
      <c r="AL55" s="113"/>
      <c r="AM55" s="112"/>
      <c r="AN55" s="112"/>
      <c r="AO55" s="112"/>
      <c r="AP55" s="113"/>
      <c r="AQ55" s="112"/>
      <c r="AR55" s="112"/>
      <c r="AS55" s="112"/>
      <c r="AT55" s="113"/>
      <c r="AU55" s="112"/>
      <c r="AV55" s="112"/>
      <c r="AW55" s="112"/>
      <c r="AX55" s="113"/>
      <c r="AY55" s="112"/>
      <c r="AZ55" s="112"/>
      <c r="BA55" s="112"/>
      <c r="BB55" s="113"/>
      <c r="BC55" s="112"/>
      <c r="BD55" s="112"/>
      <c r="BE55" s="112"/>
    </row>
    <row r="56" spans="1:61" s="148" customFormat="1" ht="15" customHeight="1" x14ac:dyDescent="0.25">
      <c r="A56" s="169" t="s">
        <v>244</v>
      </c>
      <c r="B56" s="152">
        <f>SUM(B58:B83)</f>
        <v>2287</v>
      </c>
      <c r="C56" s="152">
        <f>SUM(C58:C83)</f>
        <v>1119</v>
      </c>
      <c r="D56" s="152">
        <f>SUM(D58:D83)</f>
        <v>1168</v>
      </c>
      <c r="E56" s="152"/>
      <c r="F56" s="227" t="s">
        <v>61</v>
      </c>
      <c r="G56" s="227" t="s">
        <v>61</v>
      </c>
      <c r="H56" s="227" t="s">
        <v>61</v>
      </c>
      <c r="I56" s="227"/>
      <c r="J56" s="227" t="s">
        <v>61</v>
      </c>
      <c r="K56" s="227" t="s">
        <v>61</v>
      </c>
      <c r="L56" s="227" t="s">
        <v>61</v>
      </c>
      <c r="M56" s="227"/>
      <c r="N56" s="227" t="s">
        <v>61</v>
      </c>
      <c r="O56" s="227" t="s">
        <v>61</v>
      </c>
      <c r="P56" s="227" t="s">
        <v>61</v>
      </c>
      <c r="Q56" s="152"/>
      <c r="R56" s="152">
        <f>SUM(R58:R83)</f>
        <v>1545</v>
      </c>
      <c r="S56" s="152">
        <f>SUM(S58:S83)</f>
        <v>742</v>
      </c>
      <c r="T56" s="152">
        <f>SUM(T58:T83)</f>
        <v>803</v>
      </c>
      <c r="U56" s="152"/>
      <c r="V56" s="152">
        <f>SUM(V58:V83)</f>
        <v>567</v>
      </c>
      <c r="W56" s="152">
        <f>SUM(W58:W83)</f>
        <v>289</v>
      </c>
      <c r="X56" s="152">
        <f>SUM(X58:X83)</f>
        <v>278</v>
      </c>
      <c r="Y56" s="152"/>
      <c r="Z56" s="152">
        <f>SUM(Z58:Z83)</f>
        <v>175</v>
      </c>
      <c r="AA56" s="152">
        <f>SUM(AA58:AA83)</f>
        <v>88</v>
      </c>
      <c r="AB56" s="152">
        <f>SUM(AB58:AB83)</f>
        <v>87</v>
      </c>
      <c r="AD56" s="150" t="s">
        <v>244</v>
      </c>
      <c r="AE56" s="210">
        <f>+B56/(B56+B13)*100</f>
        <v>14.67248347982293</v>
      </c>
      <c r="AF56" s="210">
        <f t="shared" ref="AF56:AG56" si="19">+C56/(C56+C13)*100</f>
        <v>19.718061674008812</v>
      </c>
      <c r="AG56" s="210">
        <f t="shared" si="19"/>
        <v>11.78369652945924</v>
      </c>
      <c r="AH56" s="163"/>
      <c r="AI56" s="210" t="s">
        <v>17</v>
      </c>
      <c r="AJ56" s="210" t="s">
        <v>17</v>
      </c>
      <c r="AK56" s="210" t="s">
        <v>17</v>
      </c>
      <c r="AL56" s="163"/>
      <c r="AM56" s="210" t="s">
        <v>17</v>
      </c>
      <c r="AN56" s="210" t="s">
        <v>17</v>
      </c>
      <c r="AO56" s="210" t="s">
        <v>17</v>
      </c>
      <c r="AP56" s="163"/>
      <c r="AQ56" s="210" t="s">
        <v>17</v>
      </c>
      <c r="AR56" s="210" t="s">
        <v>17</v>
      </c>
      <c r="AS56" s="210" t="s">
        <v>17</v>
      </c>
      <c r="AT56" s="163"/>
      <c r="AU56" s="210">
        <f>+R56/(R56+R13)*100</f>
        <v>20.819296590755961</v>
      </c>
      <c r="AV56" s="210">
        <f t="shared" ref="AV56" si="20">+S56/(S56+S13)*100</f>
        <v>26.671459381739755</v>
      </c>
      <c r="AW56" s="210">
        <f t="shared" ref="AW56" si="21">+T56/(T56+T13)*100</f>
        <v>17.309765035568013</v>
      </c>
      <c r="AX56" s="163"/>
      <c r="AY56" s="210">
        <f>+V56/(V56+V13)*100</f>
        <v>12.038216560509554</v>
      </c>
      <c r="AZ56" s="210">
        <f t="shared" ref="AZ56" si="22">+W56/(W56+W13)*100</f>
        <v>17.212626563430614</v>
      </c>
      <c r="BA56" s="210">
        <f t="shared" ref="BA56" si="23">+X56/(X56+X13)*100</f>
        <v>9.1718904651930053</v>
      </c>
      <c r="BB56" s="163"/>
      <c r="BC56" s="210">
        <f>+Z56/(Z56+Z13)*100</f>
        <v>5.0636574074074074</v>
      </c>
      <c r="BD56" s="210">
        <f t="shared" ref="BD56" si="24">+AA56/(AA56+AA13)*100</f>
        <v>7.2487644151565069</v>
      </c>
      <c r="BE56" s="210">
        <f t="shared" ref="BE56" si="25">+AB56/(AB56+AB13)*100</f>
        <v>3.8804638715432644</v>
      </c>
      <c r="BF56" s="150"/>
      <c r="BG56" s="150"/>
      <c r="BH56" s="150"/>
      <c r="BI56" s="150"/>
    </row>
    <row r="57" spans="1:61" ht="15" customHeight="1" x14ac:dyDescent="0.3">
      <c r="A57" s="165"/>
      <c r="B57" s="149"/>
      <c r="C57" s="149"/>
      <c r="D57" s="149"/>
      <c r="E57" s="1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367"/>
      <c r="AE57" s="125"/>
      <c r="AF57" s="125"/>
      <c r="AG57" s="125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25"/>
      <c r="AV57" s="125"/>
      <c r="AW57" s="125"/>
      <c r="AX57" s="149"/>
      <c r="AY57" s="125"/>
      <c r="AZ57" s="125"/>
      <c r="BA57" s="125"/>
      <c r="BB57" s="149"/>
      <c r="BC57" s="125"/>
      <c r="BD57" s="125"/>
      <c r="BE57" s="125"/>
    </row>
    <row r="58" spans="1:61" ht="15" customHeight="1" x14ac:dyDescent="0.3">
      <c r="A58" s="206" t="s">
        <v>79</v>
      </c>
      <c r="B58" s="337">
        <v>95</v>
      </c>
      <c r="C58" s="337">
        <v>35</v>
      </c>
      <c r="D58" s="337">
        <v>60</v>
      </c>
      <c r="E58" s="337"/>
      <c r="F58" s="227">
        <v>0</v>
      </c>
      <c r="G58" s="227">
        <v>0</v>
      </c>
      <c r="H58" s="227">
        <v>0</v>
      </c>
      <c r="I58" s="227"/>
      <c r="J58" s="227">
        <v>0</v>
      </c>
      <c r="K58" s="227">
        <v>0</v>
      </c>
      <c r="L58" s="227">
        <v>0</v>
      </c>
      <c r="M58" s="227"/>
      <c r="N58" s="227">
        <v>0</v>
      </c>
      <c r="O58" s="227">
        <v>0</v>
      </c>
      <c r="P58" s="227">
        <v>0</v>
      </c>
      <c r="Q58" s="337"/>
      <c r="R58" s="337">
        <v>61</v>
      </c>
      <c r="S58" s="337">
        <v>23</v>
      </c>
      <c r="T58" s="337">
        <v>38</v>
      </c>
      <c r="U58" s="337"/>
      <c r="V58" s="337">
        <v>23</v>
      </c>
      <c r="W58" s="337">
        <v>9</v>
      </c>
      <c r="X58" s="337">
        <v>14</v>
      </c>
      <c r="Y58" s="337"/>
      <c r="Z58" s="337">
        <v>11</v>
      </c>
      <c r="AA58" s="337">
        <v>3</v>
      </c>
      <c r="AB58" s="337">
        <v>8</v>
      </c>
      <c r="AC58" s="367"/>
      <c r="AD58" s="205" t="s">
        <v>79</v>
      </c>
      <c r="AE58" s="125">
        <f t="shared" ref="AE58:AE83" si="26">+B58/(B58+B15)*100</f>
        <v>24.111675126903553</v>
      </c>
      <c r="AF58" s="125">
        <f t="shared" ref="AF58:AF83" si="27">+C58/(C58+C15)*100</f>
        <v>23.026315789473685</v>
      </c>
      <c r="AG58" s="125">
        <f t="shared" ref="AG58:AG83" si="28">+D58/(D58+D15)*100</f>
        <v>24.793388429752067</v>
      </c>
      <c r="AH58" s="118"/>
      <c r="AI58" s="125" t="s">
        <v>17</v>
      </c>
      <c r="AJ58" s="125" t="s">
        <v>17</v>
      </c>
      <c r="AK58" s="125" t="s">
        <v>17</v>
      </c>
      <c r="AL58" s="118"/>
      <c r="AM58" s="125" t="s">
        <v>17</v>
      </c>
      <c r="AN58" s="125" t="s">
        <v>17</v>
      </c>
      <c r="AO58" s="125" t="s">
        <v>17</v>
      </c>
      <c r="AP58" s="118"/>
      <c r="AQ58" s="125" t="s">
        <v>17</v>
      </c>
      <c r="AR58" s="125" t="s">
        <v>17</v>
      </c>
      <c r="AS58" s="125" t="s">
        <v>17</v>
      </c>
      <c r="AT58" s="118"/>
      <c r="AU58" s="125">
        <f t="shared" ref="AU58:AU83" si="29">+R58/(R58+R15)*100</f>
        <v>31.770833333333332</v>
      </c>
      <c r="AV58" s="125">
        <f t="shared" ref="AV58:AV83" si="30">+S58/(S58+S15)*100</f>
        <v>29.870129870129869</v>
      </c>
      <c r="AW58" s="125">
        <f t="shared" ref="AW58:AW83" si="31">+T58/(T58+T15)*100</f>
        <v>33.043478260869563</v>
      </c>
      <c r="AX58" s="118"/>
      <c r="AY58" s="125">
        <f t="shared" ref="AY58:AY83" si="32">+V58/(V58+V15)*100</f>
        <v>21.100917431192663</v>
      </c>
      <c r="AZ58" s="125">
        <f t="shared" ref="AZ58:AZ83" si="33">+W58/(W58+W15)*100</f>
        <v>21.428571428571427</v>
      </c>
      <c r="BA58" s="125">
        <f t="shared" ref="BA58:BA83" si="34">+X58/(X58+X15)*100</f>
        <v>20.8955223880597</v>
      </c>
      <c r="BB58" s="118"/>
      <c r="BC58" s="125">
        <f t="shared" ref="BC58:BC83" si="35">+Z58/(Z58+Z15)*100</f>
        <v>11.827956989247312</v>
      </c>
      <c r="BD58" s="125">
        <f t="shared" ref="BD58:BD83" si="36">+AA58/(AA58+AA15)*100</f>
        <v>9.0909090909090917</v>
      </c>
      <c r="BE58" s="125">
        <f t="shared" ref="BE58:BE83" si="37">+AB58/(AB58+AB15)*100</f>
        <v>13.333333333333334</v>
      </c>
    </row>
    <row r="59" spans="1:61" ht="15" customHeight="1" x14ac:dyDescent="0.3">
      <c r="A59" s="206" t="s">
        <v>80</v>
      </c>
      <c r="B59" s="261">
        <v>84</v>
      </c>
      <c r="C59" s="261">
        <v>28</v>
      </c>
      <c r="D59" s="261">
        <v>56</v>
      </c>
      <c r="E59" s="261"/>
      <c r="F59" s="227">
        <v>0</v>
      </c>
      <c r="G59" s="227">
        <v>0</v>
      </c>
      <c r="H59" s="227">
        <v>0</v>
      </c>
      <c r="I59" s="227"/>
      <c r="J59" s="227">
        <v>0</v>
      </c>
      <c r="K59" s="227">
        <v>0</v>
      </c>
      <c r="L59" s="227">
        <v>0</v>
      </c>
      <c r="M59" s="227"/>
      <c r="N59" s="227">
        <v>0</v>
      </c>
      <c r="O59" s="227">
        <v>0</v>
      </c>
      <c r="P59" s="227">
        <v>0</v>
      </c>
      <c r="Q59" s="261"/>
      <c r="R59" s="261">
        <v>42</v>
      </c>
      <c r="S59" s="261">
        <v>15</v>
      </c>
      <c r="T59" s="261">
        <v>27</v>
      </c>
      <c r="U59" s="261"/>
      <c r="V59" s="261">
        <v>31</v>
      </c>
      <c r="W59" s="261">
        <v>11</v>
      </c>
      <c r="X59" s="261">
        <v>20</v>
      </c>
      <c r="Y59" s="261"/>
      <c r="Z59" s="261">
        <v>11</v>
      </c>
      <c r="AA59" s="261">
        <v>2</v>
      </c>
      <c r="AB59" s="261">
        <v>9</v>
      </c>
      <c r="AC59" s="367"/>
      <c r="AD59" s="205" t="s">
        <v>80</v>
      </c>
      <c r="AE59" s="125">
        <f t="shared" si="26"/>
        <v>14.973262032085561</v>
      </c>
      <c r="AF59" s="125">
        <f t="shared" si="27"/>
        <v>17.834394904458598</v>
      </c>
      <c r="AG59" s="125">
        <f t="shared" si="28"/>
        <v>13.861386138613863</v>
      </c>
      <c r="AH59" s="118"/>
      <c r="AI59" s="125" t="s">
        <v>17</v>
      </c>
      <c r="AJ59" s="125" t="s">
        <v>17</v>
      </c>
      <c r="AK59" s="125" t="s">
        <v>17</v>
      </c>
      <c r="AL59" s="118"/>
      <c r="AM59" s="125" t="s">
        <v>17</v>
      </c>
      <c r="AN59" s="125" t="s">
        <v>17</v>
      </c>
      <c r="AO59" s="125" t="s">
        <v>17</v>
      </c>
      <c r="AP59" s="118"/>
      <c r="AQ59" s="125" t="s">
        <v>17</v>
      </c>
      <c r="AR59" s="125" t="s">
        <v>17</v>
      </c>
      <c r="AS59" s="125" t="s">
        <v>17</v>
      </c>
      <c r="AT59" s="118"/>
      <c r="AU59" s="125">
        <f t="shared" si="29"/>
        <v>15.217391304347828</v>
      </c>
      <c r="AV59" s="125">
        <f t="shared" si="30"/>
        <v>18.9873417721519</v>
      </c>
      <c r="AW59" s="125">
        <f t="shared" si="31"/>
        <v>13.705583756345177</v>
      </c>
      <c r="AX59" s="118"/>
      <c r="AY59" s="125">
        <f t="shared" si="32"/>
        <v>18.128654970760234</v>
      </c>
      <c r="AZ59" s="125">
        <f t="shared" si="33"/>
        <v>20.37037037037037</v>
      </c>
      <c r="BA59" s="125">
        <f t="shared" si="34"/>
        <v>17.094017094017094</v>
      </c>
      <c r="BB59" s="118"/>
      <c r="BC59" s="125">
        <f t="shared" si="35"/>
        <v>9.6491228070175428</v>
      </c>
      <c r="BD59" s="125">
        <f t="shared" si="36"/>
        <v>8.3333333333333321</v>
      </c>
      <c r="BE59" s="125">
        <f t="shared" si="37"/>
        <v>10</v>
      </c>
    </row>
    <row r="60" spans="1:61" ht="15" customHeight="1" x14ac:dyDescent="0.3">
      <c r="A60" s="206" t="s">
        <v>157</v>
      </c>
      <c r="B60" s="261">
        <v>101</v>
      </c>
      <c r="C60" s="261">
        <v>48</v>
      </c>
      <c r="D60" s="261">
        <v>53</v>
      </c>
      <c r="E60" s="261"/>
      <c r="F60" s="227">
        <v>0</v>
      </c>
      <c r="G60" s="227">
        <v>0</v>
      </c>
      <c r="H60" s="227">
        <v>0</v>
      </c>
      <c r="I60" s="227"/>
      <c r="J60" s="227">
        <v>0</v>
      </c>
      <c r="K60" s="227">
        <v>0</v>
      </c>
      <c r="L60" s="227">
        <v>0</v>
      </c>
      <c r="M60" s="227"/>
      <c r="N60" s="227">
        <v>0</v>
      </c>
      <c r="O60" s="227">
        <v>0</v>
      </c>
      <c r="P60" s="227">
        <v>0</v>
      </c>
      <c r="Q60" s="261"/>
      <c r="R60" s="261">
        <v>83</v>
      </c>
      <c r="S60" s="261">
        <v>40</v>
      </c>
      <c r="T60" s="261">
        <v>43</v>
      </c>
      <c r="U60" s="261"/>
      <c r="V60" s="261">
        <v>14</v>
      </c>
      <c r="W60" s="261">
        <v>6</v>
      </c>
      <c r="X60" s="261">
        <v>8</v>
      </c>
      <c r="Y60" s="261"/>
      <c r="Z60" s="261">
        <v>4</v>
      </c>
      <c r="AA60" s="261">
        <v>2</v>
      </c>
      <c r="AB60" s="261">
        <v>2</v>
      </c>
      <c r="AC60" s="367"/>
      <c r="AD60" s="205" t="s">
        <v>157</v>
      </c>
      <c r="AE60" s="125">
        <f t="shared" si="26"/>
        <v>29.705882352941178</v>
      </c>
      <c r="AF60" s="125">
        <f t="shared" si="27"/>
        <v>37.209302325581397</v>
      </c>
      <c r="AG60" s="125">
        <f t="shared" si="28"/>
        <v>25.118483412322274</v>
      </c>
      <c r="AH60" s="118"/>
      <c r="AI60" s="125" t="s">
        <v>17</v>
      </c>
      <c r="AJ60" s="125" t="s">
        <v>17</v>
      </c>
      <c r="AK60" s="125" t="s">
        <v>17</v>
      </c>
      <c r="AL60" s="118"/>
      <c r="AM60" s="125" t="s">
        <v>17</v>
      </c>
      <c r="AN60" s="125" t="s">
        <v>17</v>
      </c>
      <c r="AO60" s="125" t="s">
        <v>17</v>
      </c>
      <c r="AP60" s="118"/>
      <c r="AQ60" s="125" t="s">
        <v>17</v>
      </c>
      <c r="AR60" s="125" t="s">
        <v>17</v>
      </c>
      <c r="AS60" s="125" t="s">
        <v>17</v>
      </c>
      <c r="AT60" s="118"/>
      <c r="AU60" s="125">
        <f t="shared" si="29"/>
        <v>45.604395604395606</v>
      </c>
      <c r="AV60" s="125">
        <f t="shared" si="30"/>
        <v>50.632911392405063</v>
      </c>
      <c r="AW60" s="125">
        <f t="shared" si="31"/>
        <v>41.747572815533978</v>
      </c>
      <c r="AX60" s="118"/>
      <c r="AY60" s="125">
        <f t="shared" si="32"/>
        <v>16.279069767441861</v>
      </c>
      <c r="AZ60" s="125">
        <f t="shared" si="33"/>
        <v>23.076923076923077</v>
      </c>
      <c r="BA60" s="125">
        <f t="shared" si="34"/>
        <v>13.333333333333334</v>
      </c>
      <c r="BB60" s="118"/>
      <c r="BC60" s="125">
        <f t="shared" si="35"/>
        <v>5.5555555555555554</v>
      </c>
      <c r="BD60" s="125">
        <f t="shared" si="36"/>
        <v>8.3333333333333321</v>
      </c>
      <c r="BE60" s="125">
        <f t="shared" si="37"/>
        <v>4.1666666666666661</v>
      </c>
    </row>
    <row r="61" spans="1:61" ht="15" customHeight="1" x14ac:dyDescent="0.3">
      <c r="A61" s="206" t="s">
        <v>82</v>
      </c>
      <c r="B61" s="261">
        <v>181</v>
      </c>
      <c r="C61" s="261">
        <v>92</v>
      </c>
      <c r="D61" s="261">
        <v>89</v>
      </c>
      <c r="E61" s="261"/>
      <c r="F61" s="227">
        <v>0</v>
      </c>
      <c r="G61" s="227">
        <v>0</v>
      </c>
      <c r="H61" s="227">
        <v>0</v>
      </c>
      <c r="I61" s="227"/>
      <c r="J61" s="227">
        <v>0</v>
      </c>
      <c r="K61" s="227">
        <v>0</v>
      </c>
      <c r="L61" s="227">
        <v>0</v>
      </c>
      <c r="M61" s="227"/>
      <c r="N61" s="227">
        <v>0</v>
      </c>
      <c r="O61" s="227">
        <v>0</v>
      </c>
      <c r="P61" s="227">
        <v>0</v>
      </c>
      <c r="Q61" s="261"/>
      <c r="R61" s="261">
        <v>128</v>
      </c>
      <c r="S61" s="261">
        <v>64</v>
      </c>
      <c r="T61" s="261">
        <v>64</v>
      </c>
      <c r="U61" s="261"/>
      <c r="V61" s="261">
        <v>46</v>
      </c>
      <c r="W61" s="261">
        <v>23</v>
      </c>
      <c r="X61" s="261">
        <v>23</v>
      </c>
      <c r="Y61" s="261"/>
      <c r="Z61" s="261">
        <v>7</v>
      </c>
      <c r="AA61" s="261">
        <v>5</v>
      </c>
      <c r="AB61" s="261">
        <v>2</v>
      </c>
      <c r="AC61" s="367"/>
      <c r="AD61" s="205" t="s">
        <v>82</v>
      </c>
      <c r="AE61" s="125">
        <f t="shared" si="26"/>
        <v>14.775510204081632</v>
      </c>
      <c r="AF61" s="125">
        <f t="shared" si="27"/>
        <v>20.309050772626932</v>
      </c>
      <c r="AG61" s="125">
        <f t="shared" si="28"/>
        <v>11.528497409326425</v>
      </c>
      <c r="AH61" s="118"/>
      <c r="AI61" s="125" t="s">
        <v>17</v>
      </c>
      <c r="AJ61" s="125" t="s">
        <v>17</v>
      </c>
      <c r="AK61" s="125" t="s">
        <v>17</v>
      </c>
      <c r="AL61" s="118"/>
      <c r="AM61" s="125" t="s">
        <v>17</v>
      </c>
      <c r="AN61" s="125" t="s">
        <v>17</v>
      </c>
      <c r="AO61" s="125" t="s">
        <v>17</v>
      </c>
      <c r="AP61" s="118"/>
      <c r="AQ61" s="125" t="s">
        <v>17</v>
      </c>
      <c r="AR61" s="125" t="s">
        <v>17</v>
      </c>
      <c r="AS61" s="125" t="s">
        <v>17</v>
      </c>
      <c r="AT61" s="118"/>
      <c r="AU61" s="125">
        <f t="shared" si="29"/>
        <v>21.955403087478558</v>
      </c>
      <c r="AV61" s="125">
        <f t="shared" si="30"/>
        <v>29.223744292237441</v>
      </c>
      <c r="AW61" s="125">
        <f t="shared" si="31"/>
        <v>17.582417582417584</v>
      </c>
      <c r="AX61" s="118"/>
      <c r="AY61" s="125">
        <f t="shared" si="32"/>
        <v>12.332439678284182</v>
      </c>
      <c r="AZ61" s="125">
        <f t="shared" si="33"/>
        <v>16.911764705882355</v>
      </c>
      <c r="BA61" s="125">
        <f t="shared" si="34"/>
        <v>9.7046413502109701</v>
      </c>
      <c r="BB61" s="118"/>
      <c r="BC61" s="125">
        <f t="shared" si="35"/>
        <v>2.6022304832713754</v>
      </c>
      <c r="BD61" s="125">
        <f t="shared" si="36"/>
        <v>5.1020408163265305</v>
      </c>
      <c r="BE61" s="125">
        <f t="shared" si="37"/>
        <v>1.1695906432748537</v>
      </c>
    </row>
    <row r="62" spans="1:61" ht="15" customHeight="1" x14ac:dyDescent="0.3">
      <c r="A62" s="206" t="s">
        <v>83</v>
      </c>
      <c r="B62" s="337">
        <v>14</v>
      </c>
      <c r="C62" s="337">
        <v>10</v>
      </c>
      <c r="D62" s="337">
        <v>4</v>
      </c>
      <c r="E62" s="337"/>
      <c r="F62" s="227">
        <v>0</v>
      </c>
      <c r="G62" s="227">
        <v>0</v>
      </c>
      <c r="H62" s="227">
        <v>0</v>
      </c>
      <c r="I62" s="227"/>
      <c r="J62" s="227">
        <v>0</v>
      </c>
      <c r="K62" s="227">
        <v>0</v>
      </c>
      <c r="L62" s="227">
        <v>0</v>
      </c>
      <c r="M62" s="227"/>
      <c r="N62" s="227">
        <v>0</v>
      </c>
      <c r="O62" s="227">
        <v>0</v>
      </c>
      <c r="P62" s="227">
        <v>0</v>
      </c>
      <c r="Q62" s="337"/>
      <c r="R62" s="337">
        <v>9</v>
      </c>
      <c r="S62" s="337">
        <v>7</v>
      </c>
      <c r="T62" s="337">
        <v>2</v>
      </c>
      <c r="U62" s="337"/>
      <c r="V62" s="337">
        <v>5</v>
      </c>
      <c r="W62" s="337">
        <v>3</v>
      </c>
      <c r="X62" s="337">
        <v>2</v>
      </c>
      <c r="Y62" s="337"/>
      <c r="Z62" s="337">
        <v>0</v>
      </c>
      <c r="AA62" s="337">
        <v>0</v>
      </c>
      <c r="AB62" s="337">
        <v>0</v>
      </c>
      <c r="AC62" s="367"/>
      <c r="AD62" s="205" t="s">
        <v>83</v>
      </c>
      <c r="AE62" s="125">
        <f t="shared" si="26"/>
        <v>5.2631578947368416</v>
      </c>
      <c r="AF62" s="125">
        <f t="shared" si="27"/>
        <v>10.309278350515463</v>
      </c>
      <c r="AG62" s="125">
        <f t="shared" si="28"/>
        <v>2.3668639053254439</v>
      </c>
      <c r="AH62" s="118"/>
      <c r="AI62" s="125" t="s">
        <v>17</v>
      </c>
      <c r="AJ62" s="125" t="s">
        <v>17</v>
      </c>
      <c r="AK62" s="125" t="s">
        <v>17</v>
      </c>
      <c r="AL62" s="118"/>
      <c r="AM62" s="125" t="s">
        <v>17</v>
      </c>
      <c r="AN62" s="125" t="s">
        <v>17</v>
      </c>
      <c r="AO62" s="125" t="s">
        <v>17</v>
      </c>
      <c r="AP62" s="118"/>
      <c r="AQ62" s="125" t="s">
        <v>17</v>
      </c>
      <c r="AR62" s="125" t="s">
        <v>17</v>
      </c>
      <c r="AS62" s="125" t="s">
        <v>17</v>
      </c>
      <c r="AT62" s="118"/>
      <c r="AU62" s="125">
        <f t="shared" si="29"/>
        <v>7.2580645161290329</v>
      </c>
      <c r="AV62" s="125">
        <f t="shared" si="30"/>
        <v>13.461538461538462</v>
      </c>
      <c r="AW62" s="125">
        <f t="shared" si="31"/>
        <v>2.7777777777777777</v>
      </c>
      <c r="AX62" s="118"/>
      <c r="AY62" s="125">
        <f t="shared" si="32"/>
        <v>5.7471264367816088</v>
      </c>
      <c r="AZ62" s="125">
        <f t="shared" si="33"/>
        <v>11.111111111111111</v>
      </c>
      <c r="BA62" s="125">
        <f t="shared" si="34"/>
        <v>3.3333333333333335</v>
      </c>
      <c r="BB62" s="118"/>
      <c r="BC62" s="125">
        <f t="shared" si="35"/>
        <v>0</v>
      </c>
      <c r="BD62" s="125">
        <f t="shared" si="36"/>
        <v>0</v>
      </c>
      <c r="BE62" s="125">
        <f t="shared" si="37"/>
        <v>0</v>
      </c>
    </row>
    <row r="63" spans="1:61" ht="15" customHeight="1" x14ac:dyDescent="0.3">
      <c r="A63" s="205" t="s">
        <v>84</v>
      </c>
      <c r="B63" s="261">
        <v>68</v>
      </c>
      <c r="C63" s="261">
        <v>41</v>
      </c>
      <c r="D63" s="261">
        <v>27</v>
      </c>
      <c r="E63" s="261"/>
      <c r="F63" s="227">
        <v>0</v>
      </c>
      <c r="G63" s="227">
        <v>0</v>
      </c>
      <c r="H63" s="227">
        <v>0</v>
      </c>
      <c r="I63" s="227"/>
      <c r="J63" s="227">
        <v>0</v>
      </c>
      <c r="K63" s="227">
        <v>0</v>
      </c>
      <c r="L63" s="227">
        <v>0</v>
      </c>
      <c r="M63" s="227"/>
      <c r="N63" s="227">
        <v>0</v>
      </c>
      <c r="O63" s="227">
        <v>0</v>
      </c>
      <c r="P63" s="227">
        <v>0</v>
      </c>
      <c r="Q63" s="261"/>
      <c r="R63" s="261">
        <v>44</v>
      </c>
      <c r="S63" s="261">
        <v>19</v>
      </c>
      <c r="T63" s="261">
        <v>25</v>
      </c>
      <c r="U63" s="261"/>
      <c r="V63" s="261">
        <v>21</v>
      </c>
      <c r="W63" s="261">
        <v>19</v>
      </c>
      <c r="X63" s="261">
        <v>2</v>
      </c>
      <c r="Y63" s="261"/>
      <c r="Z63" s="261">
        <v>3</v>
      </c>
      <c r="AA63" s="261">
        <v>3</v>
      </c>
      <c r="AB63" s="261">
        <v>0</v>
      </c>
      <c r="AC63" s="367"/>
      <c r="AD63" s="205" t="s">
        <v>84</v>
      </c>
      <c r="AE63" s="125">
        <f t="shared" si="26"/>
        <v>9.9415204678362574</v>
      </c>
      <c r="AF63" s="125">
        <f t="shared" si="27"/>
        <v>17.826086956521738</v>
      </c>
      <c r="AG63" s="125">
        <f t="shared" si="28"/>
        <v>5.9471365638766516</v>
      </c>
      <c r="AH63" s="118"/>
      <c r="AI63" s="125" t="s">
        <v>17</v>
      </c>
      <c r="AJ63" s="125" t="s">
        <v>17</v>
      </c>
      <c r="AK63" s="125" t="s">
        <v>17</v>
      </c>
      <c r="AL63" s="118"/>
      <c r="AM63" s="125" t="s">
        <v>17</v>
      </c>
      <c r="AN63" s="125" t="s">
        <v>17</v>
      </c>
      <c r="AO63" s="125" t="s">
        <v>17</v>
      </c>
      <c r="AP63" s="118"/>
      <c r="AQ63" s="125" t="s">
        <v>17</v>
      </c>
      <c r="AR63" s="125" t="s">
        <v>17</v>
      </c>
      <c r="AS63" s="125" t="s">
        <v>17</v>
      </c>
      <c r="AT63" s="118"/>
      <c r="AU63" s="125">
        <f t="shared" si="29"/>
        <v>15.602836879432624</v>
      </c>
      <c r="AV63" s="125">
        <f t="shared" si="30"/>
        <v>22.891566265060241</v>
      </c>
      <c r="AW63" s="125">
        <f t="shared" si="31"/>
        <v>12.562814070351758</v>
      </c>
      <c r="AX63" s="118"/>
      <c r="AY63" s="125">
        <f t="shared" si="32"/>
        <v>6.7741935483870979</v>
      </c>
      <c r="AZ63" s="125">
        <f t="shared" si="33"/>
        <v>16.101694915254235</v>
      </c>
      <c r="BA63" s="125">
        <f t="shared" si="34"/>
        <v>1.0416666666666665</v>
      </c>
      <c r="BB63" s="118"/>
      <c r="BC63" s="125">
        <f t="shared" si="35"/>
        <v>3.2608695652173911</v>
      </c>
      <c r="BD63" s="125">
        <f t="shared" si="36"/>
        <v>10.344827586206897</v>
      </c>
      <c r="BE63" s="125">
        <f t="shared" si="37"/>
        <v>0</v>
      </c>
    </row>
    <row r="64" spans="1:61" ht="15" customHeight="1" x14ac:dyDescent="0.3">
      <c r="A64" s="205" t="s">
        <v>85</v>
      </c>
      <c r="B64" s="261">
        <v>37</v>
      </c>
      <c r="C64" s="261">
        <v>17</v>
      </c>
      <c r="D64" s="261">
        <v>20</v>
      </c>
      <c r="E64" s="261"/>
      <c r="F64" s="227">
        <v>0</v>
      </c>
      <c r="G64" s="227">
        <v>0</v>
      </c>
      <c r="H64" s="227">
        <v>0</v>
      </c>
      <c r="I64" s="227"/>
      <c r="J64" s="227">
        <v>0</v>
      </c>
      <c r="K64" s="227">
        <v>0</v>
      </c>
      <c r="L64" s="227">
        <v>0</v>
      </c>
      <c r="M64" s="227"/>
      <c r="N64" s="227">
        <v>0</v>
      </c>
      <c r="O64" s="227">
        <v>0</v>
      </c>
      <c r="P64" s="227">
        <v>0</v>
      </c>
      <c r="Q64" s="261"/>
      <c r="R64" s="261">
        <v>22</v>
      </c>
      <c r="S64" s="261">
        <v>9</v>
      </c>
      <c r="T64" s="261">
        <v>13</v>
      </c>
      <c r="U64" s="261"/>
      <c r="V64" s="261">
        <v>14</v>
      </c>
      <c r="W64" s="261">
        <v>7</v>
      </c>
      <c r="X64" s="261">
        <v>7</v>
      </c>
      <c r="Y64" s="261"/>
      <c r="Z64" s="261">
        <v>1</v>
      </c>
      <c r="AA64" s="261">
        <v>1</v>
      </c>
      <c r="AB64" s="261">
        <v>0</v>
      </c>
      <c r="AC64" s="367"/>
      <c r="AD64" s="205" t="s">
        <v>85</v>
      </c>
      <c r="AE64" s="125">
        <f t="shared" si="26"/>
        <v>14.741035856573706</v>
      </c>
      <c r="AF64" s="125">
        <f t="shared" si="27"/>
        <v>20</v>
      </c>
      <c r="AG64" s="125">
        <f t="shared" si="28"/>
        <v>12.048192771084338</v>
      </c>
      <c r="AH64" s="118"/>
      <c r="AI64" s="125" t="s">
        <v>17</v>
      </c>
      <c r="AJ64" s="125" t="s">
        <v>17</v>
      </c>
      <c r="AK64" s="125" t="s">
        <v>17</v>
      </c>
      <c r="AL64" s="118"/>
      <c r="AM64" s="125" t="s">
        <v>17</v>
      </c>
      <c r="AN64" s="125" t="s">
        <v>17</v>
      </c>
      <c r="AO64" s="125" t="s">
        <v>17</v>
      </c>
      <c r="AP64" s="118"/>
      <c r="AQ64" s="125" t="s">
        <v>17</v>
      </c>
      <c r="AR64" s="125" t="s">
        <v>17</v>
      </c>
      <c r="AS64" s="125" t="s">
        <v>17</v>
      </c>
      <c r="AT64" s="118"/>
      <c r="AU64" s="125">
        <f t="shared" si="29"/>
        <v>18.96551724137931</v>
      </c>
      <c r="AV64" s="125">
        <f t="shared" si="30"/>
        <v>21.428571428571427</v>
      </c>
      <c r="AW64" s="125">
        <f t="shared" si="31"/>
        <v>17.567567567567568</v>
      </c>
      <c r="AX64" s="118"/>
      <c r="AY64" s="125">
        <f t="shared" si="32"/>
        <v>17.073170731707318</v>
      </c>
      <c r="AZ64" s="125">
        <f t="shared" si="33"/>
        <v>31.818181818181817</v>
      </c>
      <c r="BA64" s="125">
        <f t="shared" si="34"/>
        <v>11.666666666666666</v>
      </c>
      <c r="BB64" s="118"/>
      <c r="BC64" s="125">
        <f t="shared" si="35"/>
        <v>1.8867924528301887</v>
      </c>
      <c r="BD64" s="125">
        <f t="shared" si="36"/>
        <v>4.7619047619047619</v>
      </c>
      <c r="BE64" s="125">
        <f t="shared" si="37"/>
        <v>0</v>
      </c>
    </row>
    <row r="65" spans="1:57" ht="15" customHeight="1" x14ac:dyDescent="0.3">
      <c r="A65" s="205" t="s">
        <v>86</v>
      </c>
      <c r="B65" s="337">
        <v>50</v>
      </c>
      <c r="C65" s="337">
        <v>30</v>
      </c>
      <c r="D65" s="337">
        <v>20</v>
      </c>
      <c r="E65" s="337"/>
      <c r="F65" s="227">
        <v>0</v>
      </c>
      <c r="G65" s="227">
        <v>0</v>
      </c>
      <c r="H65" s="227">
        <v>0</v>
      </c>
      <c r="I65" s="227"/>
      <c r="J65" s="227">
        <v>0</v>
      </c>
      <c r="K65" s="227">
        <v>0</v>
      </c>
      <c r="L65" s="227">
        <v>0</v>
      </c>
      <c r="M65" s="227"/>
      <c r="N65" s="227">
        <v>0</v>
      </c>
      <c r="O65" s="227">
        <v>0</v>
      </c>
      <c r="P65" s="227">
        <v>0</v>
      </c>
      <c r="Q65" s="337"/>
      <c r="R65" s="337">
        <v>22</v>
      </c>
      <c r="S65" s="337">
        <v>14</v>
      </c>
      <c r="T65" s="337">
        <v>8</v>
      </c>
      <c r="U65" s="337"/>
      <c r="V65" s="337">
        <v>21</v>
      </c>
      <c r="W65" s="337">
        <v>12</v>
      </c>
      <c r="X65" s="337">
        <v>9</v>
      </c>
      <c r="Y65" s="337"/>
      <c r="Z65" s="337">
        <v>7</v>
      </c>
      <c r="AA65" s="337">
        <v>4</v>
      </c>
      <c r="AB65" s="337">
        <v>3</v>
      </c>
      <c r="AC65" s="367"/>
      <c r="AD65" s="205" t="s">
        <v>86</v>
      </c>
      <c r="AE65" s="125">
        <f t="shared" si="26"/>
        <v>3.2113037893384719</v>
      </c>
      <c r="AF65" s="125">
        <f t="shared" si="27"/>
        <v>4.10958904109589</v>
      </c>
      <c r="AG65" s="125">
        <f t="shared" si="28"/>
        <v>2.418379685610641</v>
      </c>
      <c r="AH65" s="118"/>
      <c r="AI65" s="125" t="s">
        <v>17</v>
      </c>
      <c r="AJ65" s="125" t="s">
        <v>17</v>
      </c>
      <c r="AK65" s="125" t="s">
        <v>17</v>
      </c>
      <c r="AL65" s="118"/>
      <c r="AM65" s="125" t="s">
        <v>17</v>
      </c>
      <c r="AN65" s="125" t="s">
        <v>17</v>
      </c>
      <c r="AO65" s="125" t="s">
        <v>17</v>
      </c>
      <c r="AP65" s="118"/>
      <c r="AQ65" s="125" t="s">
        <v>17</v>
      </c>
      <c r="AR65" s="125" t="s">
        <v>17</v>
      </c>
      <c r="AS65" s="125" t="s">
        <v>17</v>
      </c>
      <c r="AT65" s="118"/>
      <c r="AU65" s="125">
        <f t="shared" si="29"/>
        <v>3.1073446327683616</v>
      </c>
      <c r="AV65" s="125">
        <f t="shared" si="30"/>
        <v>4.0462427745664744</v>
      </c>
      <c r="AW65" s="125">
        <f t="shared" si="31"/>
        <v>2.2099447513812152</v>
      </c>
      <c r="AX65" s="118"/>
      <c r="AY65" s="125">
        <f t="shared" si="32"/>
        <v>4.7191011235955056</v>
      </c>
      <c r="AZ65" s="125">
        <f t="shared" si="33"/>
        <v>5.6872037914691944</v>
      </c>
      <c r="BA65" s="125">
        <f t="shared" si="34"/>
        <v>3.8461538461538463</v>
      </c>
      <c r="BB65" s="118"/>
      <c r="BC65" s="125">
        <f t="shared" si="35"/>
        <v>1.7326732673267329</v>
      </c>
      <c r="BD65" s="125">
        <f t="shared" si="36"/>
        <v>2.3121387283236992</v>
      </c>
      <c r="BE65" s="125">
        <f t="shared" si="37"/>
        <v>1.2987012987012987</v>
      </c>
    </row>
    <row r="66" spans="1:57" ht="15" customHeight="1" x14ac:dyDescent="0.3">
      <c r="A66" s="205" t="s">
        <v>87</v>
      </c>
      <c r="B66" s="337">
        <v>43</v>
      </c>
      <c r="C66" s="337">
        <v>25</v>
      </c>
      <c r="D66" s="337">
        <v>18</v>
      </c>
      <c r="E66" s="337"/>
      <c r="F66" s="227">
        <v>0</v>
      </c>
      <c r="G66" s="227">
        <v>0</v>
      </c>
      <c r="H66" s="227">
        <v>0</v>
      </c>
      <c r="I66" s="227"/>
      <c r="J66" s="227">
        <v>0</v>
      </c>
      <c r="K66" s="227">
        <v>0</v>
      </c>
      <c r="L66" s="227">
        <v>0</v>
      </c>
      <c r="M66" s="227"/>
      <c r="N66" s="227">
        <v>0</v>
      </c>
      <c r="O66" s="227">
        <v>0</v>
      </c>
      <c r="P66" s="227">
        <v>0</v>
      </c>
      <c r="Q66" s="337"/>
      <c r="R66" s="337">
        <v>22</v>
      </c>
      <c r="S66" s="337">
        <v>15</v>
      </c>
      <c r="T66" s="337">
        <v>7</v>
      </c>
      <c r="U66" s="337"/>
      <c r="V66" s="337">
        <v>13</v>
      </c>
      <c r="W66" s="337">
        <v>4</v>
      </c>
      <c r="X66" s="337">
        <v>9</v>
      </c>
      <c r="Y66" s="337"/>
      <c r="Z66" s="337">
        <v>8</v>
      </c>
      <c r="AA66" s="337">
        <v>6</v>
      </c>
      <c r="AB66" s="337">
        <v>2</v>
      </c>
      <c r="AC66" s="367"/>
      <c r="AD66" s="205" t="s">
        <v>87</v>
      </c>
      <c r="AE66" s="125">
        <f t="shared" si="26"/>
        <v>8.6</v>
      </c>
      <c r="AF66" s="125">
        <f t="shared" si="27"/>
        <v>11.737089201877934</v>
      </c>
      <c r="AG66" s="125">
        <f t="shared" si="28"/>
        <v>6.2717770034843205</v>
      </c>
      <c r="AH66" s="118"/>
      <c r="AI66" s="125" t="s">
        <v>17</v>
      </c>
      <c r="AJ66" s="125" t="s">
        <v>17</v>
      </c>
      <c r="AK66" s="125" t="s">
        <v>17</v>
      </c>
      <c r="AL66" s="118"/>
      <c r="AM66" s="125" t="s">
        <v>17</v>
      </c>
      <c r="AN66" s="125" t="s">
        <v>17</v>
      </c>
      <c r="AO66" s="125" t="s">
        <v>17</v>
      </c>
      <c r="AP66" s="118"/>
      <c r="AQ66" s="125" t="s">
        <v>17</v>
      </c>
      <c r="AR66" s="125" t="s">
        <v>17</v>
      </c>
      <c r="AS66" s="125" t="s">
        <v>17</v>
      </c>
      <c r="AT66" s="118"/>
      <c r="AU66" s="125">
        <f t="shared" si="29"/>
        <v>10.784313725490197</v>
      </c>
      <c r="AV66" s="125">
        <f t="shared" si="30"/>
        <v>16.483516483516482</v>
      </c>
      <c r="AW66" s="125">
        <f t="shared" si="31"/>
        <v>6.1946902654867255</v>
      </c>
      <c r="AX66" s="118"/>
      <c r="AY66" s="125">
        <f t="shared" si="32"/>
        <v>7.6023391812865491</v>
      </c>
      <c r="AZ66" s="125">
        <f t="shared" si="33"/>
        <v>5.1948051948051948</v>
      </c>
      <c r="BA66" s="125">
        <f t="shared" si="34"/>
        <v>9.5744680851063837</v>
      </c>
      <c r="BB66" s="118"/>
      <c r="BC66" s="125">
        <f t="shared" si="35"/>
        <v>6.4</v>
      </c>
      <c r="BD66" s="125">
        <f t="shared" si="36"/>
        <v>13.333333333333334</v>
      </c>
      <c r="BE66" s="125">
        <f t="shared" si="37"/>
        <v>2.5</v>
      </c>
    </row>
    <row r="67" spans="1:57" ht="15" customHeight="1" x14ac:dyDescent="0.3">
      <c r="A67" s="205" t="s">
        <v>88</v>
      </c>
      <c r="B67" s="261">
        <v>146</v>
      </c>
      <c r="C67" s="261">
        <v>68</v>
      </c>
      <c r="D67" s="261">
        <v>78</v>
      </c>
      <c r="E67" s="261"/>
      <c r="F67" s="227">
        <v>0</v>
      </c>
      <c r="G67" s="227">
        <v>0</v>
      </c>
      <c r="H67" s="227">
        <v>0</v>
      </c>
      <c r="I67" s="227"/>
      <c r="J67" s="227">
        <v>0</v>
      </c>
      <c r="K67" s="227">
        <v>0</v>
      </c>
      <c r="L67" s="227">
        <v>0</v>
      </c>
      <c r="M67" s="227"/>
      <c r="N67" s="227">
        <v>0</v>
      </c>
      <c r="O67" s="227">
        <v>0</v>
      </c>
      <c r="P67" s="227">
        <v>0</v>
      </c>
      <c r="Q67" s="261"/>
      <c r="R67" s="261">
        <v>107</v>
      </c>
      <c r="S67" s="261">
        <v>51</v>
      </c>
      <c r="T67" s="261">
        <v>56</v>
      </c>
      <c r="U67" s="261"/>
      <c r="V67" s="261">
        <v>32</v>
      </c>
      <c r="W67" s="261">
        <v>13</v>
      </c>
      <c r="X67" s="261">
        <v>19</v>
      </c>
      <c r="Y67" s="261"/>
      <c r="Z67" s="261">
        <v>7</v>
      </c>
      <c r="AA67" s="261">
        <v>4</v>
      </c>
      <c r="AB67" s="261">
        <v>3</v>
      </c>
      <c r="AC67" s="367"/>
      <c r="AD67" s="205" t="s">
        <v>88</v>
      </c>
      <c r="AE67" s="125">
        <f t="shared" si="26"/>
        <v>15.00513874614594</v>
      </c>
      <c r="AF67" s="125">
        <f t="shared" si="27"/>
        <v>24.817518248175183</v>
      </c>
      <c r="AG67" s="125">
        <f t="shared" si="28"/>
        <v>11.158798283261802</v>
      </c>
      <c r="AH67" s="118"/>
      <c r="AI67" s="125" t="s">
        <v>17</v>
      </c>
      <c r="AJ67" s="125" t="s">
        <v>17</v>
      </c>
      <c r="AK67" s="125" t="s">
        <v>17</v>
      </c>
      <c r="AL67" s="118"/>
      <c r="AM67" s="125" t="s">
        <v>17</v>
      </c>
      <c r="AN67" s="125" t="s">
        <v>17</v>
      </c>
      <c r="AO67" s="125" t="s">
        <v>17</v>
      </c>
      <c r="AP67" s="118"/>
      <c r="AQ67" s="125" t="s">
        <v>17</v>
      </c>
      <c r="AR67" s="125" t="s">
        <v>17</v>
      </c>
      <c r="AS67" s="125" t="s">
        <v>17</v>
      </c>
      <c r="AT67" s="118"/>
      <c r="AU67" s="125">
        <f t="shared" si="29"/>
        <v>25.598086124401913</v>
      </c>
      <c r="AV67" s="125">
        <f t="shared" si="30"/>
        <v>38.931297709923662</v>
      </c>
      <c r="AW67" s="125">
        <f t="shared" si="31"/>
        <v>19.512195121951219</v>
      </c>
      <c r="AX67" s="118"/>
      <c r="AY67" s="125">
        <f t="shared" si="32"/>
        <v>11.267605633802818</v>
      </c>
      <c r="AZ67" s="125">
        <f t="shared" si="33"/>
        <v>20.634920634920633</v>
      </c>
      <c r="BA67" s="125">
        <f t="shared" si="34"/>
        <v>8.5972850678733028</v>
      </c>
      <c r="BB67" s="118"/>
      <c r="BC67" s="125">
        <f t="shared" si="35"/>
        <v>2.5830258302583027</v>
      </c>
      <c r="BD67" s="125">
        <f t="shared" si="36"/>
        <v>5</v>
      </c>
      <c r="BE67" s="125">
        <f t="shared" si="37"/>
        <v>1.5706806282722512</v>
      </c>
    </row>
    <row r="68" spans="1:57" ht="15" customHeight="1" x14ac:dyDescent="0.3">
      <c r="A68" s="205" t="s">
        <v>156</v>
      </c>
      <c r="B68" s="261">
        <v>40</v>
      </c>
      <c r="C68" s="261">
        <v>12</v>
      </c>
      <c r="D68" s="261">
        <v>28</v>
      </c>
      <c r="E68" s="261"/>
      <c r="F68" s="227">
        <v>0</v>
      </c>
      <c r="G68" s="227">
        <v>0</v>
      </c>
      <c r="H68" s="227">
        <v>0</v>
      </c>
      <c r="I68" s="227"/>
      <c r="J68" s="227">
        <v>0</v>
      </c>
      <c r="K68" s="227">
        <v>0</v>
      </c>
      <c r="L68" s="227">
        <v>0</v>
      </c>
      <c r="M68" s="227"/>
      <c r="N68" s="227">
        <v>0</v>
      </c>
      <c r="O68" s="227">
        <v>0</v>
      </c>
      <c r="P68" s="227">
        <v>0</v>
      </c>
      <c r="Q68" s="261"/>
      <c r="R68" s="261">
        <v>31</v>
      </c>
      <c r="S68" s="261">
        <v>8</v>
      </c>
      <c r="T68" s="261">
        <v>23</v>
      </c>
      <c r="U68" s="261"/>
      <c r="V68" s="261">
        <v>7</v>
      </c>
      <c r="W68" s="261">
        <v>3</v>
      </c>
      <c r="X68" s="261">
        <v>4</v>
      </c>
      <c r="Y68" s="261"/>
      <c r="Z68" s="261">
        <v>2</v>
      </c>
      <c r="AA68" s="261">
        <v>1</v>
      </c>
      <c r="AB68" s="261">
        <v>1</v>
      </c>
      <c r="AC68" s="367"/>
      <c r="AD68" s="205" t="s">
        <v>156</v>
      </c>
      <c r="AE68" s="125">
        <f t="shared" si="26"/>
        <v>15.037593984962406</v>
      </c>
      <c r="AF68" s="125">
        <f t="shared" si="27"/>
        <v>15.789473684210526</v>
      </c>
      <c r="AG68" s="125">
        <f t="shared" si="28"/>
        <v>14.736842105263156</v>
      </c>
      <c r="AH68" s="118"/>
      <c r="AI68" s="125" t="s">
        <v>17</v>
      </c>
      <c r="AJ68" s="125" t="s">
        <v>17</v>
      </c>
      <c r="AK68" s="125" t="s">
        <v>17</v>
      </c>
      <c r="AL68" s="118"/>
      <c r="AM68" s="125" t="s">
        <v>17</v>
      </c>
      <c r="AN68" s="125" t="s">
        <v>17</v>
      </c>
      <c r="AO68" s="125" t="s">
        <v>17</v>
      </c>
      <c r="AP68" s="118"/>
      <c r="AQ68" s="125" t="s">
        <v>17</v>
      </c>
      <c r="AR68" s="125" t="s">
        <v>17</v>
      </c>
      <c r="AS68" s="125" t="s">
        <v>17</v>
      </c>
      <c r="AT68" s="118"/>
      <c r="AU68" s="125">
        <f t="shared" si="29"/>
        <v>22.794117647058822</v>
      </c>
      <c r="AV68" s="125">
        <f t="shared" si="30"/>
        <v>24.242424242424242</v>
      </c>
      <c r="AW68" s="125">
        <f t="shared" si="31"/>
        <v>22.330097087378643</v>
      </c>
      <c r="AX68" s="118"/>
      <c r="AY68" s="125">
        <f t="shared" si="32"/>
        <v>13.725490196078432</v>
      </c>
      <c r="AZ68" s="125">
        <f t="shared" si="33"/>
        <v>17.647058823529413</v>
      </c>
      <c r="BA68" s="125">
        <f t="shared" si="34"/>
        <v>11.76470588235294</v>
      </c>
      <c r="BB68" s="118"/>
      <c r="BC68" s="125">
        <f t="shared" si="35"/>
        <v>2.5316455696202533</v>
      </c>
      <c r="BD68" s="125">
        <f t="shared" si="36"/>
        <v>3.8461538461538463</v>
      </c>
      <c r="BE68" s="125">
        <f t="shared" si="37"/>
        <v>1.8867924528301887</v>
      </c>
    </row>
    <row r="69" spans="1:57" ht="15" customHeight="1" x14ac:dyDescent="0.3">
      <c r="A69" s="205" t="s">
        <v>90</v>
      </c>
      <c r="B69" s="337">
        <v>197</v>
      </c>
      <c r="C69" s="337">
        <v>99</v>
      </c>
      <c r="D69" s="337">
        <v>98</v>
      </c>
      <c r="E69" s="337"/>
      <c r="F69" s="227">
        <v>0</v>
      </c>
      <c r="G69" s="227">
        <v>0</v>
      </c>
      <c r="H69" s="227">
        <v>0</v>
      </c>
      <c r="I69" s="227"/>
      <c r="J69" s="227">
        <v>0</v>
      </c>
      <c r="K69" s="227">
        <v>0</v>
      </c>
      <c r="L69" s="227">
        <v>0</v>
      </c>
      <c r="M69" s="227"/>
      <c r="N69" s="227">
        <v>0</v>
      </c>
      <c r="O69" s="227">
        <v>0</v>
      </c>
      <c r="P69" s="227">
        <v>0</v>
      </c>
      <c r="Q69" s="337"/>
      <c r="R69" s="337">
        <v>128</v>
      </c>
      <c r="S69" s="337">
        <v>51</v>
      </c>
      <c r="T69" s="337">
        <v>77</v>
      </c>
      <c r="U69" s="337"/>
      <c r="V69" s="337">
        <v>58</v>
      </c>
      <c r="W69" s="337">
        <v>37</v>
      </c>
      <c r="X69" s="337">
        <v>21</v>
      </c>
      <c r="Y69" s="337"/>
      <c r="Z69" s="337">
        <v>11</v>
      </c>
      <c r="AA69" s="337">
        <v>11</v>
      </c>
      <c r="AB69" s="337">
        <v>0</v>
      </c>
      <c r="AC69" s="367"/>
      <c r="AD69" s="205" t="s">
        <v>90</v>
      </c>
      <c r="AE69" s="125">
        <f t="shared" si="26"/>
        <v>15.647339158061953</v>
      </c>
      <c r="AF69" s="125">
        <f t="shared" si="27"/>
        <v>18.75</v>
      </c>
      <c r="AG69" s="125">
        <f t="shared" si="28"/>
        <v>13.406292749658002</v>
      </c>
      <c r="AH69" s="118"/>
      <c r="AI69" s="125" t="s">
        <v>17</v>
      </c>
      <c r="AJ69" s="125" t="s">
        <v>17</v>
      </c>
      <c r="AK69" s="125" t="s">
        <v>17</v>
      </c>
      <c r="AL69" s="118"/>
      <c r="AM69" s="125" t="s">
        <v>17</v>
      </c>
      <c r="AN69" s="125" t="s">
        <v>17</v>
      </c>
      <c r="AO69" s="125" t="s">
        <v>17</v>
      </c>
      <c r="AP69" s="118"/>
      <c r="AQ69" s="125" t="s">
        <v>17</v>
      </c>
      <c r="AR69" s="125" t="s">
        <v>17</v>
      </c>
      <c r="AS69" s="125" t="s">
        <v>17</v>
      </c>
      <c r="AT69" s="118"/>
      <c r="AU69" s="125">
        <f t="shared" si="29"/>
        <v>24.568138195777351</v>
      </c>
      <c r="AV69" s="125">
        <f t="shared" si="30"/>
        <v>24.285714285714285</v>
      </c>
      <c r="AW69" s="125">
        <f t="shared" si="31"/>
        <v>24.758842443729904</v>
      </c>
      <c r="AX69" s="118"/>
      <c r="AY69" s="125">
        <f t="shared" si="32"/>
        <v>13.364055299539171</v>
      </c>
      <c r="AZ69" s="125">
        <f t="shared" si="33"/>
        <v>21.387283236994222</v>
      </c>
      <c r="BA69" s="125">
        <f t="shared" si="34"/>
        <v>8.0459770114942533</v>
      </c>
      <c r="BB69" s="118"/>
      <c r="BC69" s="125">
        <f t="shared" si="35"/>
        <v>3.6184210526315792</v>
      </c>
      <c r="BD69" s="125">
        <f t="shared" si="36"/>
        <v>7.5862068965517242</v>
      </c>
      <c r="BE69" s="125">
        <f t="shared" si="37"/>
        <v>0</v>
      </c>
    </row>
    <row r="70" spans="1:57" ht="15" customHeight="1" x14ac:dyDescent="0.3">
      <c r="A70" s="205" t="s">
        <v>91</v>
      </c>
      <c r="B70" s="261">
        <v>37</v>
      </c>
      <c r="C70" s="261">
        <v>17</v>
      </c>
      <c r="D70" s="261">
        <v>20</v>
      </c>
      <c r="E70" s="261"/>
      <c r="F70" s="227">
        <v>0</v>
      </c>
      <c r="G70" s="227">
        <v>0</v>
      </c>
      <c r="H70" s="227">
        <v>0</v>
      </c>
      <c r="I70" s="227"/>
      <c r="J70" s="227">
        <v>0</v>
      </c>
      <c r="K70" s="227">
        <v>0</v>
      </c>
      <c r="L70" s="227">
        <v>0</v>
      </c>
      <c r="M70" s="227"/>
      <c r="N70" s="227">
        <v>0</v>
      </c>
      <c r="O70" s="227">
        <v>0</v>
      </c>
      <c r="P70" s="227">
        <v>0</v>
      </c>
      <c r="Q70" s="261"/>
      <c r="R70" s="261">
        <v>31</v>
      </c>
      <c r="S70" s="261">
        <v>14</v>
      </c>
      <c r="T70" s="261">
        <v>17</v>
      </c>
      <c r="U70" s="261"/>
      <c r="V70" s="261">
        <v>5</v>
      </c>
      <c r="W70" s="261">
        <v>2</v>
      </c>
      <c r="X70" s="261">
        <v>3</v>
      </c>
      <c r="Y70" s="261"/>
      <c r="Z70" s="261">
        <v>1</v>
      </c>
      <c r="AA70" s="261">
        <v>1</v>
      </c>
      <c r="AB70" s="261">
        <v>0</v>
      </c>
      <c r="AC70" s="367"/>
      <c r="AD70" s="205" t="s">
        <v>91</v>
      </c>
      <c r="AE70" s="125">
        <f t="shared" si="26"/>
        <v>21.142857142857142</v>
      </c>
      <c r="AF70" s="125">
        <f t="shared" si="27"/>
        <v>31.481481481481481</v>
      </c>
      <c r="AG70" s="125">
        <f t="shared" si="28"/>
        <v>16.528925619834713</v>
      </c>
      <c r="AH70" s="118"/>
      <c r="AI70" s="125" t="s">
        <v>17</v>
      </c>
      <c r="AJ70" s="125" t="s">
        <v>17</v>
      </c>
      <c r="AK70" s="125" t="s">
        <v>17</v>
      </c>
      <c r="AL70" s="118"/>
      <c r="AM70" s="125" t="s">
        <v>17</v>
      </c>
      <c r="AN70" s="125" t="s">
        <v>17</v>
      </c>
      <c r="AO70" s="125" t="s">
        <v>17</v>
      </c>
      <c r="AP70" s="118"/>
      <c r="AQ70" s="125" t="s">
        <v>17</v>
      </c>
      <c r="AR70" s="125" t="s">
        <v>17</v>
      </c>
      <c r="AS70" s="125" t="s">
        <v>17</v>
      </c>
      <c r="AT70" s="118"/>
      <c r="AU70" s="125">
        <f t="shared" si="29"/>
        <v>32.978723404255319</v>
      </c>
      <c r="AV70" s="125">
        <f t="shared" si="30"/>
        <v>53.846153846153847</v>
      </c>
      <c r="AW70" s="125">
        <f t="shared" si="31"/>
        <v>25</v>
      </c>
      <c r="AX70" s="118"/>
      <c r="AY70" s="125">
        <f t="shared" si="32"/>
        <v>11.363636363636363</v>
      </c>
      <c r="AZ70" s="125">
        <v>0</v>
      </c>
      <c r="BA70" s="125">
        <f t="shared" si="34"/>
        <v>10.344827586206897</v>
      </c>
      <c r="BB70" s="118"/>
      <c r="BC70" s="125">
        <f t="shared" si="35"/>
        <v>2.7027027027027026</v>
      </c>
      <c r="BD70" s="125">
        <v>0</v>
      </c>
      <c r="BE70" s="125">
        <f t="shared" si="37"/>
        <v>0</v>
      </c>
    </row>
    <row r="71" spans="1:57" ht="15" customHeight="1" x14ac:dyDescent="0.3">
      <c r="A71" s="205" t="s">
        <v>92</v>
      </c>
      <c r="B71" s="261">
        <v>65</v>
      </c>
      <c r="C71" s="261">
        <v>30</v>
      </c>
      <c r="D71" s="261">
        <v>35</v>
      </c>
      <c r="E71" s="261"/>
      <c r="F71" s="227">
        <v>0</v>
      </c>
      <c r="G71" s="227">
        <v>0</v>
      </c>
      <c r="H71" s="227">
        <v>0</v>
      </c>
      <c r="I71" s="227"/>
      <c r="J71" s="227">
        <v>0</v>
      </c>
      <c r="K71" s="227">
        <v>0</v>
      </c>
      <c r="L71" s="227">
        <v>0</v>
      </c>
      <c r="M71" s="227"/>
      <c r="N71" s="227">
        <v>0</v>
      </c>
      <c r="O71" s="227">
        <v>0</v>
      </c>
      <c r="P71" s="227">
        <v>0</v>
      </c>
      <c r="Q71" s="261"/>
      <c r="R71" s="261">
        <v>44</v>
      </c>
      <c r="S71" s="261">
        <v>20</v>
      </c>
      <c r="T71" s="261">
        <v>24</v>
      </c>
      <c r="U71" s="261"/>
      <c r="V71" s="261">
        <v>21</v>
      </c>
      <c r="W71" s="261">
        <v>10</v>
      </c>
      <c r="X71" s="261">
        <v>11</v>
      </c>
      <c r="Y71" s="261"/>
      <c r="Z71" s="261">
        <v>0</v>
      </c>
      <c r="AA71" s="261">
        <v>0</v>
      </c>
      <c r="AB71" s="261">
        <v>0</v>
      </c>
      <c r="AC71" s="367"/>
      <c r="AD71" s="205" t="s">
        <v>92</v>
      </c>
      <c r="AE71" s="125">
        <f t="shared" si="26"/>
        <v>15.151515151515152</v>
      </c>
      <c r="AF71" s="125">
        <f t="shared" si="27"/>
        <v>18.072289156626507</v>
      </c>
      <c r="AG71" s="125">
        <f t="shared" si="28"/>
        <v>13.307984790874524</v>
      </c>
      <c r="AH71" s="118"/>
      <c r="AI71" s="125" t="s">
        <v>17</v>
      </c>
      <c r="AJ71" s="125" t="s">
        <v>17</v>
      </c>
      <c r="AK71" s="125" t="s">
        <v>17</v>
      </c>
      <c r="AL71" s="118"/>
      <c r="AM71" s="125" t="s">
        <v>17</v>
      </c>
      <c r="AN71" s="125" t="s">
        <v>17</v>
      </c>
      <c r="AO71" s="125" t="s">
        <v>17</v>
      </c>
      <c r="AP71" s="118"/>
      <c r="AQ71" s="125" t="s">
        <v>17</v>
      </c>
      <c r="AR71" s="125" t="s">
        <v>17</v>
      </c>
      <c r="AS71" s="125" t="s">
        <v>17</v>
      </c>
      <c r="AT71" s="118"/>
      <c r="AU71" s="125">
        <f t="shared" si="29"/>
        <v>25.433526011560691</v>
      </c>
      <c r="AV71" s="125">
        <f t="shared" si="30"/>
        <v>33.333333333333329</v>
      </c>
      <c r="AW71" s="125">
        <f t="shared" si="31"/>
        <v>21.238938053097346</v>
      </c>
      <c r="AX71" s="118"/>
      <c r="AY71" s="125">
        <f t="shared" si="32"/>
        <v>14.482758620689657</v>
      </c>
      <c r="AZ71" s="125">
        <f t="shared" si="33"/>
        <v>16.129032258064516</v>
      </c>
      <c r="BA71" s="125">
        <f t="shared" si="34"/>
        <v>13.253012048192772</v>
      </c>
      <c r="BB71" s="118"/>
      <c r="BC71" s="125">
        <f t="shared" si="35"/>
        <v>0</v>
      </c>
      <c r="BD71" s="125">
        <f t="shared" si="36"/>
        <v>0</v>
      </c>
      <c r="BE71" s="125">
        <f t="shared" si="37"/>
        <v>0</v>
      </c>
    </row>
    <row r="72" spans="1:57" ht="15" customHeight="1" x14ac:dyDescent="0.3">
      <c r="A72" s="205" t="s">
        <v>149</v>
      </c>
      <c r="B72" s="261">
        <v>62</v>
      </c>
      <c r="C72" s="261">
        <v>30</v>
      </c>
      <c r="D72" s="261">
        <v>32</v>
      </c>
      <c r="E72" s="261"/>
      <c r="F72" s="227">
        <v>0</v>
      </c>
      <c r="G72" s="227">
        <v>0</v>
      </c>
      <c r="H72" s="227">
        <v>0</v>
      </c>
      <c r="I72" s="227"/>
      <c r="J72" s="227">
        <v>0</v>
      </c>
      <c r="K72" s="227">
        <v>0</v>
      </c>
      <c r="L72" s="227">
        <v>0</v>
      </c>
      <c r="M72" s="227"/>
      <c r="N72" s="227">
        <v>0</v>
      </c>
      <c r="O72" s="227">
        <v>0</v>
      </c>
      <c r="P72" s="227">
        <v>0</v>
      </c>
      <c r="Q72" s="261"/>
      <c r="R72" s="261">
        <v>42</v>
      </c>
      <c r="S72" s="261">
        <v>19</v>
      </c>
      <c r="T72" s="261">
        <v>23</v>
      </c>
      <c r="U72" s="261"/>
      <c r="V72" s="261">
        <v>12</v>
      </c>
      <c r="W72" s="261">
        <v>8</v>
      </c>
      <c r="X72" s="261">
        <v>4</v>
      </c>
      <c r="Y72" s="261"/>
      <c r="Z72" s="261">
        <v>8</v>
      </c>
      <c r="AA72" s="261">
        <v>3</v>
      </c>
      <c r="AB72" s="261">
        <v>5</v>
      </c>
      <c r="AC72" s="367"/>
      <c r="AD72" s="205" t="s">
        <v>149</v>
      </c>
      <c r="AE72" s="125">
        <f t="shared" si="26"/>
        <v>32.978723404255319</v>
      </c>
      <c r="AF72" s="125">
        <f t="shared" si="27"/>
        <v>49.180327868852459</v>
      </c>
      <c r="AG72" s="125">
        <f t="shared" si="28"/>
        <v>25.196850393700785</v>
      </c>
      <c r="AH72" s="118"/>
      <c r="AI72" s="125" t="s">
        <v>17</v>
      </c>
      <c r="AJ72" s="125" t="s">
        <v>17</v>
      </c>
      <c r="AK72" s="125" t="s">
        <v>17</v>
      </c>
      <c r="AL72" s="118"/>
      <c r="AM72" s="125" t="s">
        <v>17</v>
      </c>
      <c r="AN72" s="125" t="s">
        <v>17</v>
      </c>
      <c r="AO72" s="125" t="s">
        <v>17</v>
      </c>
      <c r="AP72" s="118"/>
      <c r="AQ72" s="125" t="s">
        <v>17</v>
      </c>
      <c r="AR72" s="125" t="s">
        <v>17</v>
      </c>
      <c r="AS72" s="125" t="s">
        <v>17</v>
      </c>
      <c r="AT72" s="118"/>
      <c r="AU72" s="125">
        <f t="shared" si="29"/>
        <v>50.602409638554214</v>
      </c>
      <c r="AV72" s="125">
        <f t="shared" si="30"/>
        <v>65.517241379310349</v>
      </c>
      <c r="AW72" s="125">
        <f t="shared" si="31"/>
        <v>42.592592592592595</v>
      </c>
      <c r="AX72" s="118"/>
      <c r="AY72" s="125">
        <f t="shared" si="32"/>
        <v>22.641509433962266</v>
      </c>
      <c r="AZ72" s="125">
        <f t="shared" si="33"/>
        <v>53.333333333333336</v>
      </c>
      <c r="BA72" s="125">
        <f t="shared" si="34"/>
        <v>10.526315789473683</v>
      </c>
      <c r="BB72" s="118"/>
      <c r="BC72" s="125">
        <f t="shared" si="35"/>
        <v>15.384615384615385</v>
      </c>
      <c r="BD72" s="125">
        <f t="shared" si="36"/>
        <v>17.647058823529413</v>
      </c>
      <c r="BE72" s="125">
        <f t="shared" si="37"/>
        <v>14.285714285714285</v>
      </c>
    </row>
    <row r="73" spans="1:57" ht="15" customHeight="1" x14ac:dyDescent="0.3">
      <c r="A73" s="205" t="s">
        <v>94</v>
      </c>
      <c r="B73" s="261">
        <v>111</v>
      </c>
      <c r="C73" s="261">
        <v>63</v>
      </c>
      <c r="D73" s="261">
        <v>48</v>
      </c>
      <c r="E73" s="261"/>
      <c r="F73" s="227">
        <v>0</v>
      </c>
      <c r="G73" s="227">
        <v>0</v>
      </c>
      <c r="H73" s="227">
        <v>0</v>
      </c>
      <c r="I73" s="227"/>
      <c r="J73" s="227">
        <v>0</v>
      </c>
      <c r="K73" s="227">
        <v>0</v>
      </c>
      <c r="L73" s="227">
        <v>0</v>
      </c>
      <c r="M73" s="227"/>
      <c r="N73" s="227">
        <v>0</v>
      </c>
      <c r="O73" s="227">
        <v>0</v>
      </c>
      <c r="P73" s="227">
        <v>0</v>
      </c>
      <c r="Q73" s="261"/>
      <c r="R73" s="261">
        <v>89</v>
      </c>
      <c r="S73" s="261">
        <v>56</v>
      </c>
      <c r="T73" s="261">
        <v>33</v>
      </c>
      <c r="U73" s="261"/>
      <c r="V73" s="261">
        <v>18</v>
      </c>
      <c r="W73" s="261">
        <v>7</v>
      </c>
      <c r="X73" s="261">
        <v>11</v>
      </c>
      <c r="Y73" s="261"/>
      <c r="Z73" s="261">
        <v>4</v>
      </c>
      <c r="AA73" s="261">
        <v>0</v>
      </c>
      <c r="AB73" s="261">
        <v>4</v>
      </c>
      <c r="AC73" s="367"/>
      <c r="AD73" s="205" t="s">
        <v>94</v>
      </c>
      <c r="AE73" s="125">
        <f t="shared" si="26"/>
        <v>29.919137466307276</v>
      </c>
      <c r="AF73" s="125">
        <f t="shared" si="27"/>
        <v>42.567567567567565</v>
      </c>
      <c r="AG73" s="125">
        <f t="shared" si="28"/>
        <v>21.524663677130047</v>
      </c>
      <c r="AH73" s="118"/>
      <c r="AI73" s="125" t="s">
        <v>17</v>
      </c>
      <c r="AJ73" s="125" t="s">
        <v>17</v>
      </c>
      <c r="AK73" s="125" t="s">
        <v>17</v>
      </c>
      <c r="AL73" s="118"/>
      <c r="AM73" s="125" t="s">
        <v>17</v>
      </c>
      <c r="AN73" s="125" t="s">
        <v>17</v>
      </c>
      <c r="AO73" s="125" t="s">
        <v>17</v>
      </c>
      <c r="AP73" s="118"/>
      <c r="AQ73" s="125" t="s">
        <v>17</v>
      </c>
      <c r="AR73" s="125" t="s">
        <v>17</v>
      </c>
      <c r="AS73" s="125" t="s">
        <v>17</v>
      </c>
      <c r="AT73" s="118"/>
      <c r="AU73" s="125">
        <f t="shared" si="29"/>
        <v>41.588785046728972</v>
      </c>
      <c r="AV73" s="125">
        <f t="shared" si="30"/>
        <v>60.215053763440864</v>
      </c>
      <c r="AW73" s="125">
        <f t="shared" si="31"/>
        <v>27.27272727272727</v>
      </c>
      <c r="AX73" s="118"/>
      <c r="AY73" s="125">
        <f t="shared" si="32"/>
        <v>17.475728155339805</v>
      </c>
      <c r="AZ73" s="125">
        <f t="shared" si="33"/>
        <v>24.137931034482758</v>
      </c>
      <c r="BA73" s="125">
        <f t="shared" si="34"/>
        <v>14.864864864864865</v>
      </c>
      <c r="BB73" s="118"/>
      <c r="BC73" s="125">
        <f t="shared" si="35"/>
        <v>7.4074074074074066</v>
      </c>
      <c r="BD73" s="125">
        <f t="shared" si="36"/>
        <v>0</v>
      </c>
      <c r="BE73" s="125">
        <f t="shared" si="37"/>
        <v>14.285714285714285</v>
      </c>
    </row>
    <row r="74" spans="1:57" ht="15" customHeight="1" x14ac:dyDescent="0.3">
      <c r="A74" s="205" t="s">
        <v>95</v>
      </c>
      <c r="B74" s="261">
        <v>139</v>
      </c>
      <c r="C74" s="261">
        <v>80</v>
      </c>
      <c r="D74" s="261">
        <v>59</v>
      </c>
      <c r="E74" s="261"/>
      <c r="F74" s="227">
        <v>0</v>
      </c>
      <c r="G74" s="227">
        <v>0</v>
      </c>
      <c r="H74" s="227">
        <v>0</v>
      </c>
      <c r="I74" s="227"/>
      <c r="J74" s="227">
        <v>0</v>
      </c>
      <c r="K74" s="227">
        <v>0</v>
      </c>
      <c r="L74" s="227">
        <v>0</v>
      </c>
      <c r="M74" s="227"/>
      <c r="N74" s="227">
        <v>0</v>
      </c>
      <c r="O74" s="227">
        <v>0</v>
      </c>
      <c r="P74" s="227">
        <v>0</v>
      </c>
      <c r="Q74" s="261"/>
      <c r="R74" s="261">
        <v>88</v>
      </c>
      <c r="S74" s="261">
        <v>51</v>
      </c>
      <c r="T74" s="261">
        <v>37</v>
      </c>
      <c r="U74" s="261"/>
      <c r="V74" s="261">
        <v>33</v>
      </c>
      <c r="W74" s="261">
        <v>18</v>
      </c>
      <c r="X74" s="261">
        <v>15</v>
      </c>
      <c r="Y74" s="261"/>
      <c r="Z74" s="261">
        <v>18</v>
      </c>
      <c r="AA74" s="261">
        <v>11</v>
      </c>
      <c r="AB74" s="261">
        <v>7</v>
      </c>
      <c r="AC74" s="367"/>
      <c r="AD74" s="205" t="s">
        <v>95</v>
      </c>
      <c r="AE74" s="125">
        <f t="shared" si="26"/>
        <v>16.162790697674417</v>
      </c>
      <c r="AF74" s="125">
        <f t="shared" si="27"/>
        <v>24.464831804281346</v>
      </c>
      <c r="AG74" s="125">
        <f t="shared" si="28"/>
        <v>11.069418386491558</v>
      </c>
      <c r="AH74" s="118"/>
      <c r="AI74" s="125" t="s">
        <v>17</v>
      </c>
      <c r="AJ74" s="125" t="s">
        <v>17</v>
      </c>
      <c r="AK74" s="125" t="s">
        <v>17</v>
      </c>
      <c r="AL74" s="118"/>
      <c r="AM74" s="125" t="s">
        <v>17</v>
      </c>
      <c r="AN74" s="125" t="s">
        <v>17</v>
      </c>
      <c r="AO74" s="125" t="s">
        <v>17</v>
      </c>
      <c r="AP74" s="118"/>
      <c r="AQ74" s="125" t="s">
        <v>17</v>
      </c>
      <c r="AR74" s="125" t="s">
        <v>17</v>
      </c>
      <c r="AS74" s="125" t="s">
        <v>17</v>
      </c>
      <c r="AT74" s="118"/>
      <c r="AU74" s="125">
        <f t="shared" si="29"/>
        <v>21.890547263681594</v>
      </c>
      <c r="AV74" s="125">
        <f t="shared" si="30"/>
        <v>32.484076433121018</v>
      </c>
      <c r="AW74" s="125">
        <f t="shared" si="31"/>
        <v>15.102040816326531</v>
      </c>
      <c r="AX74" s="118"/>
      <c r="AY74" s="125">
        <f t="shared" si="32"/>
        <v>13.253012048192772</v>
      </c>
      <c r="AZ74" s="125">
        <f t="shared" si="33"/>
        <v>19.35483870967742</v>
      </c>
      <c r="BA74" s="125">
        <f t="shared" si="34"/>
        <v>9.6153846153846168</v>
      </c>
      <c r="BB74" s="118"/>
      <c r="BC74" s="125">
        <f t="shared" si="35"/>
        <v>8.6124401913875595</v>
      </c>
      <c r="BD74" s="125">
        <f t="shared" si="36"/>
        <v>14.285714285714285</v>
      </c>
      <c r="BE74" s="125">
        <f t="shared" si="37"/>
        <v>5.3030303030303028</v>
      </c>
    </row>
    <row r="75" spans="1:57" ht="15" customHeight="1" x14ac:dyDescent="0.3">
      <c r="A75" s="205" t="s">
        <v>96</v>
      </c>
      <c r="B75" s="261">
        <v>125</v>
      </c>
      <c r="C75" s="261">
        <v>64</v>
      </c>
      <c r="D75" s="261">
        <v>61</v>
      </c>
      <c r="E75" s="261"/>
      <c r="F75" s="227">
        <v>0</v>
      </c>
      <c r="G75" s="227">
        <v>0</v>
      </c>
      <c r="H75" s="227">
        <v>0</v>
      </c>
      <c r="I75" s="227"/>
      <c r="J75" s="227">
        <v>0</v>
      </c>
      <c r="K75" s="227">
        <v>0</v>
      </c>
      <c r="L75" s="227">
        <v>0</v>
      </c>
      <c r="M75" s="227"/>
      <c r="N75" s="227">
        <v>0</v>
      </c>
      <c r="O75" s="227">
        <v>0</v>
      </c>
      <c r="P75" s="227">
        <v>0</v>
      </c>
      <c r="Q75" s="261"/>
      <c r="R75" s="261">
        <v>97</v>
      </c>
      <c r="S75" s="261">
        <v>55</v>
      </c>
      <c r="T75" s="261">
        <v>42</v>
      </c>
      <c r="U75" s="261"/>
      <c r="V75" s="261">
        <v>15</v>
      </c>
      <c r="W75" s="261">
        <v>8</v>
      </c>
      <c r="X75" s="261">
        <v>7</v>
      </c>
      <c r="Y75" s="261"/>
      <c r="Z75" s="261">
        <v>13</v>
      </c>
      <c r="AA75" s="261">
        <v>1</v>
      </c>
      <c r="AB75" s="261">
        <v>12</v>
      </c>
      <c r="AC75" s="367"/>
      <c r="AD75" s="205" t="s">
        <v>96</v>
      </c>
      <c r="AE75" s="125">
        <f t="shared" si="26"/>
        <v>11.595547309833023</v>
      </c>
      <c r="AF75" s="125">
        <f t="shared" si="27"/>
        <v>16.452442159383033</v>
      </c>
      <c r="AG75" s="125">
        <f t="shared" si="28"/>
        <v>8.8534107402031932</v>
      </c>
      <c r="AH75" s="118"/>
      <c r="AI75" s="125" t="s">
        <v>17</v>
      </c>
      <c r="AJ75" s="125" t="s">
        <v>17</v>
      </c>
      <c r="AK75" s="125" t="s">
        <v>17</v>
      </c>
      <c r="AL75" s="118"/>
      <c r="AM75" s="125" t="s">
        <v>17</v>
      </c>
      <c r="AN75" s="125" t="s">
        <v>17</v>
      </c>
      <c r="AO75" s="125" t="s">
        <v>17</v>
      </c>
      <c r="AP75" s="118"/>
      <c r="AQ75" s="125" t="s">
        <v>17</v>
      </c>
      <c r="AR75" s="125" t="s">
        <v>17</v>
      </c>
      <c r="AS75" s="125" t="s">
        <v>17</v>
      </c>
      <c r="AT75" s="118"/>
      <c r="AU75" s="125">
        <f t="shared" si="29"/>
        <v>16.666666666666664</v>
      </c>
      <c r="AV75" s="125">
        <f t="shared" si="30"/>
        <v>23.404255319148938</v>
      </c>
      <c r="AW75" s="125">
        <f t="shared" si="31"/>
        <v>12.103746397694524</v>
      </c>
      <c r="AX75" s="118"/>
      <c r="AY75" s="125">
        <f t="shared" si="32"/>
        <v>5.1903114186851207</v>
      </c>
      <c r="AZ75" s="125">
        <f t="shared" si="33"/>
        <v>8.5106382978723403</v>
      </c>
      <c r="BA75" s="125">
        <f t="shared" si="34"/>
        <v>3.5897435897435894</v>
      </c>
      <c r="BB75" s="118"/>
      <c r="BC75" s="125">
        <f t="shared" si="35"/>
        <v>6.2801932367149762</v>
      </c>
      <c r="BD75" s="125">
        <f t="shared" si="36"/>
        <v>1.6666666666666667</v>
      </c>
      <c r="BE75" s="125">
        <f t="shared" si="37"/>
        <v>8.1632653061224492</v>
      </c>
    </row>
    <row r="76" spans="1:57" ht="15" customHeight="1" x14ac:dyDescent="0.3">
      <c r="A76" s="205" t="s">
        <v>97</v>
      </c>
      <c r="B76" s="261">
        <v>45</v>
      </c>
      <c r="C76" s="261">
        <v>22</v>
      </c>
      <c r="D76" s="261">
        <v>23</v>
      </c>
      <c r="E76" s="261"/>
      <c r="F76" s="227">
        <v>0</v>
      </c>
      <c r="G76" s="227">
        <v>0</v>
      </c>
      <c r="H76" s="227">
        <v>0</v>
      </c>
      <c r="I76" s="227"/>
      <c r="J76" s="227">
        <v>0</v>
      </c>
      <c r="K76" s="227">
        <v>0</v>
      </c>
      <c r="L76" s="227">
        <v>0</v>
      </c>
      <c r="M76" s="227"/>
      <c r="N76" s="227">
        <v>0</v>
      </c>
      <c r="O76" s="227">
        <v>0</v>
      </c>
      <c r="P76" s="227">
        <v>0</v>
      </c>
      <c r="Q76" s="261"/>
      <c r="R76" s="261">
        <v>37</v>
      </c>
      <c r="S76" s="261">
        <v>18</v>
      </c>
      <c r="T76" s="261">
        <v>19</v>
      </c>
      <c r="U76" s="261"/>
      <c r="V76" s="261">
        <v>5</v>
      </c>
      <c r="W76" s="261">
        <v>1</v>
      </c>
      <c r="X76" s="261">
        <v>4</v>
      </c>
      <c r="Y76" s="261"/>
      <c r="Z76" s="261">
        <v>3</v>
      </c>
      <c r="AA76" s="261">
        <v>3</v>
      </c>
      <c r="AB76" s="261">
        <v>0</v>
      </c>
      <c r="AC76" s="367"/>
      <c r="AD76" s="205" t="s">
        <v>97</v>
      </c>
      <c r="AE76" s="125">
        <f t="shared" si="26"/>
        <v>12.396694214876034</v>
      </c>
      <c r="AF76" s="125">
        <f t="shared" si="27"/>
        <v>15.172413793103448</v>
      </c>
      <c r="AG76" s="125">
        <f t="shared" si="28"/>
        <v>10.550458715596331</v>
      </c>
      <c r="AH76" s="118"/>
      <c r="AI76" s="125" t="s">
        <v>17</v>
      </c>
      <c r="AJ76" s="125" t="s">
        <v>17</v>
      </c>
      <c r="AK76" s="125" t="s">
        <v>17</v>
      </c>
      <c r="AL76" s="118"/>
      <c r="AM76" s="125" t="s">
        <v>17</v>
      </c>
      <c r="AN76" s="125" t="s">
        <v>17</v>
      </c>
      <c r="AO76" s="125" t="s">
        <v>17</v>
      </c>
      <c r="AP76" s="118"/>
      <c r="AQ76" s="125" t="s">
        <v>17</v>
      </c>
      <c r="AR76" s="125" t="s">
        <v>17</v>
      </c>
      <c r="AS76" s="125" t="s">
        <v>17</v>
      </c>
      <c r="AT76" s="118"/>
      <c r="AU76" s="125">
        <f t="shared" si="29"/>
        <v>17.703349282296653</v>
      </c>
      <c r="AV76" s="125">
        <f t="shared" si="30"/>
        <v>19.148936170212767</v>
      </c>
      <c r="AW76" s="125">
        <f t="shared" si="31"/>
        <v>16.521739130434781</v>
      </c>
      <c r="AX76" s="118"/>
      <c r="AY76" s="125">
        <f t="shared" si="32"/>
        <v>5.6818181818181817</v>
      </c>
      <c r="AZ76" s="125">
        <f t="shared" si="33"/>
        <v>3.5714285714285712</v>
      </c>
      <c r="BA76" s="125">
        <f t="shared" si="34"/>
        <v>6.666666666666667</v>
      </c>
      <c r="BB76" s="118"/>
      <c r="BC76" s="125">
        <f t="shared" si="35"/>
        <v>4.5454545454545459</v>
      </c>
      <c r="BD76" s="125">
        <f t="shared" si="36"/>
        <v>13.043478260869565</v>
      </c>
      <c r="BE76" s="125">
        <f t="shared" si="37"/>
        <v>0</v>
      </c>
    </row>
    <row r="77" spans="1:57" ht="15" customHeight="1" x14ac:dyDescent="0.3">
      <c r="A77" s="205" t="s">
        <v>98</v>
      </c>
      <c r="B77" s="261">
        <v>123</v>
      </c>
      <c r="C77" s="261">
        <v>61</v>
      </c>
      <c r="D77" s="261">
        <v>62</v>
      </c>
      <c r="E77" s="261"/>
      <c r="F77" s="227">
        <v>0</v>
      </c>
      <c r="G77" s="227">
        <v>0</v>
      </c>
      <c r="H77" s="227">
        <v>0</v>
      </c>
      <c r="I77" s="227"/>
      <c r="J77" s="227">
        <v>0</v>
      </c>
      <c r="K77" s="227">
        <v>0</v>
      </c>
      <c r="L77" s="227">
        <v>0</v>
      </c>
      <c r="M77" s="227"/>
      <c r="N77" s="227">
        <v>0</v>
      </c>
      <c r="O77" s="227">
        <v>0</v>
      </c>
      <c r="P77" s="227">
        <v>0</v>
      </c>
      <c r="Q77" s="261"/>
      <c r="R77" s="261">
        <v>75</v>
      </c>
      <c r="S77" s="261">
        <v>33</v>
      </c>
      <c r="T77" s="261">
        <v>42</v>
      </c>
      <c r="U77" s="261"/>
      <c r="V77" s="261">
        <v>41</v>
      </c>
      <c r="W77" s="261">
        <v>23</v>
      </c>
      <c r="X77" s="261">
        <v>18</v>
      </c>
      <c r="Y77" s="261"/>
      <c r="Z77" s="261">
        <v>7</v>
      </c>
      <c r="AA77" s="261">
        <v>5</v>
      </c>
      <c r="AB77" s="261">
        <v>2</v>
      </c>
      <c r="AC77" s="367"/>
      <c r="AD77" s="205" t="s">
        <v>98</v>
      </c>
      <c r="AE77" s="125">
        <f t="shared" si="26"/>
        <v>33.423913043478258</v>
      </c>
      <c r="AF77" s="125">
        <f t="shared" si="27"/>
        <v>48.031496062992126</v>
      </c>
      <c r="AG77" s="125">
        <f t="shared" si="28"/>
        <v>25.726141078838172</v>
      </c>
      <c r="AH77" s="118"/>
      <c r="AI77" s="125" t="s">
        <v>17</v>
      </c>
      <c r="AJ77" s="125" t="s">
        <v>17</v>
      </c>
      <c r="AK77" s="125" t="s">
        <v>17</v>
      </c>
      <c r="AL77" s="118"/>
      <c r="AM77" s="125" t="s">
        <v>17</v>
      </c>
      <c r="AN77" s="125" t="s">
        <v>17</v>
      </c>
      <c r="AO77" s="125" t="s">
        <v>17</v>
      </c>
      <c r="AP77" s="118"/>
      <c r="AQ77" s="125" t="s">
        <v>17</v>
      </c>
      <c r="AR77" s="125" t="s">
        <v>17</v>
      </c>
      <c r="AS77" s="125" t="s">
        <v>17</v>
      </c>
      <c r="AT77" s="118"/>
      <c r="AU77" s="125">
        <f t="shared" si="29"/>
        <v>47.468354430379748</v>
      </c>
      <c r="AV77" s="125">
        <f t="shared" si="30"/>
        <v>64.705882352941174</v>
      </c>
      <c r="AW77" s="125">
        <f t="shared" si="31"/>
        <v>39.252336448598129</v>
      </c>
      <c r="AX77" s="118"/>
      <c r="AY77" s="125">
        <f t="shared" si="32"/>
        <v>32.283464566929133</v>
      </c>
      <c r="AZ77" s="125">
        <f t="shared" si="33"/>
        <v>43.39622641509434</v>
      </c>
      <c r="BA77" s="125">
        <f t="shared" si="34"/>
        <v>24.324324324324326</v>
      </c>
      <c r="BB77" s="118"/>
      <c r="BC77" s="125">
        <f t="shared" si="35"/>
        <v>8.4337349397590362</v>
      </c>
      <c r="BD77" s="125">
        <f t="shared" si="36"/>
        <v>21.739130434782609</v>
      </c>
      <c r="BE77" s="125">
        <f t="shared" si="37"/>
        <v>3.3333333333333335</v>
      </c>
    </row>
    <row r="78" spans="1:57" ht="15" customHeight="1" x14ac:dyDescent="0.3">
      <c r="A78" s="205" t="s">
        <v>99</v>
      </c>
      <c r="B78" s="261">
        <v>121</v>
      </c>
      <c r="C78" s="261">
        <v>64</v>
      </c>
      <c r="D78" s="261">
        <v>57</v>
      </c>
      <c r="E78" s="261"/>
      <c r="F78" s="227">
        <v>0</v>
      </c>
      <c r="G78" s="227">
        <v>0</v>
      </c>
      <c r="H78" s="227">
        <v>0</v>
      </c>
      <c r="I78" s="227"/>
      <c r="J78" s="227">
        <v>0</v>
      </c>
      <c r="K78" s="227">
        <v>0</v>
      </c>
      <c r="L78" s="227">
        <v>0</v>
      </c>
      <c r="M78" s="227"/>
      <c r="N78" s="227">
        <v>0</v>
      </c>
      <c r="O78" s="227">
        <v>0</v>
      </c>
      <c r="P78" s="227">
        <v>0</v>
      </c>
      <c r="Q78" s="261"/>
      <c r="R78" s="261">
        <v>82</v>
      </c>
      <c r="S78" s="261">
        <v>43</v>
      </c>
      <c r="T78" s="261">
        <v>39</v>
      </c>
      <c r="U78" s="261"/>
      <c r="V78" s="261">
        <v>39</v>
      </c>
      <c r="W78" s="261">
        <v>21</v>
      </c>
      <c r="X78" s="261">
        <v>18</v>
      </c>
      <c r="Y78" s="261"/>
      <c r="Z78" s="261">
        <v>0</v>
      </c>
      <c r="AA78" s="261">
        <v>0</v>
      </c>
      <c r="AB78" s="261">
        <v>0</v>
      </c>
      <c r="AC78" s="367"/>
      <c r="AD78" s="205" t="s">
        <v>99</v>
      </c>
      <c r="AE78" s="125">
        <f t="shared" si="26"/>
        <v>15.755208333333334</v>
      </c>
      <c r="AF78" s="125">
        <f t="shared" si="27"/>
        <v>23.970037453183522</v>
      </c>
      <c r="AG78" s="125">
        <f t="shared" si="28"/>
        <v>11.377245508982035</v>
      </c>
      <c r="AH78" s="118"/>
      <c r="AI78" s="125" t="s">
        <v>17</v>
      </c>
      <c r="AJ78" s="125" t="s">
        <v>17</v>
      </c>
      <c r="AK78" s="125" t="s">
        <v>17</v>
      </c>
      <c r="AL78" s="118"/>
      <c r="AM78" s="125" t="s">
        <v>17</v>
      </c>
      <c r="AN78" s="125" t="s">
        <v>17</v>
      </c>
      <c r="AO78" s="125" t="s">
        <v>17</v>
      </c>
      <c r="AP78" s="118"/>
      <c r="AQ78" s="125" t="s">
        <v>17</v>
      </c>
      <c r="AR78" s="125" t="s">
        <v>17</v>
      </c>
      <c r="AS78" s="125" t="s">
        <v>17</v>
      </c>
      <c r="AT78" s="118"/>
      <c r="AU78" s="125">
        <f t="shared" si="29"/>
        <v>20.048899755501225</v>
      </c>
      <c r="AV78" s="125">
        <f t="shared" si="30"/>
        <v>27.388535031847134</v>
      </c>
      <c r="AW78" s="125">
        <f t="shared" si="31"/>
        <v>15.476190476190476</v>
      </c>
      <c r="AX78" s="118"/>
      <c r="AY78" s="125">
        <f t="shared" si="32"/>
        <v>15.175097276264591</v>
      </c>
      <c r="AZ78" s="125">
        <f t="shared" si="33"/>
        <v>27.631578947368425</v>
      </c>
      <c r="BA78" s="125">
        <f t="shared" si="34"/>
        <v>9.94475138121547</v>
      </c>
      <c r="BB78" s="118"/>
      <c r="BC78" s="125">
        <f t="shared" si="35"/>
        <v>0</v>
      </c>
      <c r="BD78" s="125">
        <f t="shared" si="36"/>
        <v>0</v>
      </c>
      <c r="BE78" s="125">
        <f t="shared" si="37"/>
        <v>0</v>
      </c>
    </row>
    <row r="79" spans="1:57" ht="15" customHeight="1" x14ac:dyDescent="0.3">
      <c r="A79" s="205" t="s">
        <v>100</v>
      </c>
      <c r="B79" s="261">
        <v>83</v>
      </c>
      <c r="C79" s="261">
        <v>35</v>
      </c>
      <c r="D79" s="261">
        <v>48</v>
      </c>
      <c r="E79" s="261"/>
      <c r="F79" s="227">
        <v>0</v>
      </c>
      <c r="G79" s="227">
        <v>0</v>
      </c>
      <c r="H79" s="227">
        <v>0</v>
      </c>
      <c r="I79" s="227"/>
      <c r="J79" s="227">
        <v>0</v>
      </c>
      <c r="K79" s="227">
        <v>0</v>
      </c>
      <c r="L79" s="227">
        <v>0</v>
      </c>
      <c r="M79" s="227"/>
      <c r="N79" s="227">
        <v>0</v>
      </c>
      <c r="O79" s="227">
        <v>0</v>
      </c>
      <c r="P79" s="227">
        <v>0</v>
      </c>
      <c r="Q79" s="261"/>
      <c r="R79" s="261">
        <v>49</v>
      </c>
      <c r="S79" s="261">
        <v>17</v>
      </c>
      <c r="T79" s="261">
        <v>32</v>
      </c>
      <c r="U79" s="261"/>
      <c r="V79" s="261">
        <v>12</v>
      </c>
      <c r="W79" s="261">
        <v>9</v>
      </c>
      <c r="X79" s="261">
        <v>3</v>
      </c>
      <c r="Y79" s="261"/>
      <c r="Z79" s="261">
        <v>22</v>
      </c>
      <c r="AA79" s="261">
        <v>9</v>
      </c>
      <c r="AB79" s="261">
        <v>13</v>
      </c>
      <c r="AC79" s="367"/>
      <c r="AD79" s="205" t="s">
        <v>100</v>
      </c>
      <c r="AE79" s="125">
        <f t="shared" si="26"/>
        <v>14.874551971326163</v>
      </c>
      <c r="AF79" s="125">
        <f t="shared" si="27"/>
        <v>16.431924882629108</v>
      </c>
      <c r="AG79" s="125">
        <f t="shared" si="28"/>
        <v>13.913043478260869</v>
      </c>
      <c r="AH79" s="118"/>
      <c r="AI79" s="125" t="s">
        <v>17</v>
      </c>
      <c r="AJ79" s="125" t="s">
        <v>17</v>
      </c>
      <c r="AK79" s="125" t="s">
        <v>17</v>
      </c>
      <c r="AL79" s="118"/>
      <c r="AM79" s="125" t="s">
        <v>17</v>
      </c>
      <c r="AN79" s="125" t="s">
        <v>17</v>
      </c>
      <c r="AO79" s="125" t="s">
        <v>17</v>
      </c>
      <c r="AP79" s="118"/>
      <c r="AQ79" s="125" t="s">
        <v>17</v>
      </c>
      <c r="AR79" s="125" t="s">
        <v>17</v>
      </c>
      <c r="AS79" s="125" t="s">
        <v>17</v>
      </c>
      <c r="AT79" s="118"/>
      <c r="AU79" s="125">
        <f t="shared" si="29"/>
        <v>17.192982456140353</v>
      </c>
      <c r="AV79" s="125">
        <f t="shared" si="30"/>
        <v>15.315315315315313</v>
      </c>
      <c r="AW79" s="125">
        <f t="shared" si="31"/>
        <v>18.390804597701148</v>
      </c>
      <c r="AX79" s="118"/>
      <c r="AY79" s="125">
        <f t="shared" si="32"/>
        <v>7.8947368421052628</v>
      </c>
      <c r="AZ79" s="125">
        <f t="shared" si="33"/>
        <v>15.517241379310345</v>
      </c>
      <c r="BA79" s="125">
        <f t="shared" si="34"/>
        <v>3.1914893617021276</v>
      </c>
      <c r="BB79" s="118"/>
      <c r="BC79" s="125">
        <f t="shared" si="35"/>
        <v>18.181818181818183</v>
      </c>
      <c r="BD79" s="125">
        <f t="shared" si="36"/>
        <v>20.454545454545457</v>
      </c>
      <c r="BE79" s="125">
        <f t="shared" si="37"/>
        <v>16.883116883116884</v>
      </c>
    </row>
    <row r="80" spans="1:57" ht="15" customHeight="1" x14ac:dyDescent="0.3">
      <c r="A80" s="205" t="s">
        <v>101</v>
      </c>
      <c r="B80" s="261">
        <v>112</v>
      </c>
      <c r="C80" s="261">
        <v>68</v>
      </c>
      <c r="D80" s="261">
        <v>44</v>
      </c>
      <c r="E80" s="261"/>
      <c r="F80" s="227">
        <v>0</v>
      </c>
      <c r="G80" s="227">
        <v>0</v>
      </c>
      <c r="H80" s="227">
        <v>0</v>
      </c>
      <c r="I80" s="227"/>
      <c r="J80" s="227">
        <v>0</v>
      </c>
      <c r="K80" s="227">
        <v>0</v>
      </c>
      <c r="L80" s="227">
        <v>0</v>
      </c>
      <c r="M80" s="227"/>
      <c r="N80" s="227">
        <v>0</v>
      </c>
      <c r="O80" s="227">
        <v>0</v>
      </c>
      <c r="P80" s="227">
        <v>0</v>
      </c>
      <c r="Q80" s="261"/>
      <c r="R80" s="261">
        <v>89</v>
      </c>
      <c r="S80" s="261">
        <v>54</v>
      </c>
      <c r="T80" s="261">
        <v>35</v>
      </c>
      <c r="U80" s="261"/>
      <c r="V80" s="261">
        <v>18</v>
      </c>
      <c r="W80" s="261">
        <v>9</v>
      </c>
      <c r="X80" s="261">
        <v>9</v>
      </c>
      <c r="Y80" s="261"/>
      <c r="Z80" s="261">
        <v>5</v>
      </c>
      <c r="AA80" s="261">
        <v>5</v>
      </c>
      <c r="AB80" s="261">
        <v>0</v>
      </c>
      <c r="AC80" s="367"/>
      <c r="AD80" s="205" t="s">
        <v>101</v>
      </c>
      <c r="AE80" s="125">
        <f t="shared" si="26"/>
        <v>19.614711033274958</v>
      </c>
      <c r="AF80" s="125">
        <f t="shared" si="27"/>
        <v>34</v>
      </c>
      <c r="AG80" s="125">
        <f t="shared" si="28"/>
        <v>11.859838274932615</v>
      </c>
      <c r="AH80" s="118"/>
      <c r="AI80" s="125" t="s">
        <v>17</v>
      </c>
      <c r="AJ80" s="125" t="s">
        <v>17</v>
      </c>
      <c r="AK80" s="125" t="s">
        <v>17</v>
      </c>
      <c r="AL80" s="118"/>
      <c r="AM80" s="125" t="s">
        <v>17</v>
      </c>
      <c r="AN80" s="125" t="s">
        <v>17</v>
      </c>
      <c r="AO80" s="125" t="s">
        <v>17</v>
      </c>
      <c r="AP80" s="118"/>
      <c r="AQ80" s="125" t="s">
        <v>17</v>
      </c>
      <c r="AR80" s="125" t="s">
        <v>17</v>
      </c>
      <c r="AS80" s="125" t="s">
        <v>17</v>
      </c>
      <c r="AT80" s="118"/>
      <c r="AU80" s="125">
        <f t="shared" si="29"/>
        <v>31.785714285714285</v>
      </c>
      <c r="AV80" s="125">
        <f t="shared" si="30"/>
        <v>54.54545454545454</v>
      </c>
      <c r="AW80" s="125">
        <f t="shared" si="31"/>
        <v>19.337016574585636</v>
      </c>
      <c r="AX80" s="118"/>
      <c r="AY80" s="125">
        <f t="shared" si="32"/>
        <v>11.25</v>
      </c>
      <c r="AZ80" s="125">
        <f t="shared" si="33"/>
        <v>16.071428571428573</v>
      </c>
      <c r="BA80" s="125">
        <f t="shared" si="34"/>
        <v>8.6538461538461533</v>
      </c>
      <c r="BB80" s="118"/>
      <c r="BC80" s="125">
        <f t="shared" si="35"/>
        <v>3.8167938931297711</v>
      </c>
      <c r="BD80" s="125">
        <f t="shared" si="36"/>
        <v>11.111111111111111</v>
      </c>
      <c r="BE80" s="125">
        <f t="shared" si="37"/>
        <v>0</v>
      </c>
    </row>
    <row r="81" spans="1:62" ht="15" customHeight="1" x14ac:dyDescent="0.3">
      <c r="A81" s="206" t="s">
        <v>102</v>
      </c>
      <c r="B81" s="261">
        <v>109</v>
      </c>
      <c r="C81" s="261">
        <v>44</v>
      </c>
      <c r="D81" s="261">
        <v>65</v>
      </c>
      <c r="E81" s="261"/>
      <c r="F81" s="227">
        <v>0</v>
      </c>
      <c r="G81" s="227">
        <v>0</v>
      </c>
      <c r="H81" s="227">
        <v>0</v>
      </c>
      <c r="I81" s="227"/>
      <c r="J81" s="227">
        <v>0</v>
      </c>
      <c r="K81" s="227">
        <v>0</v>
      </c>
      <c r="L81" s="227">
        <v>0</v>
      </c>
      <c r="M81" s="227"/>
      <c r="N81" s="227">
        <v>0</v>
      </c>
      <c r="O81" s="227">
        <v>0</v>
      </c>
      <c r="P81" s="227">
        <v>0</v>
      </c>
      <c r="Q81" s="261"/>
      <c r="R81" s="261">
        <v>70</v>
      </c>
      <c r="S81" s="261">
        <v>30</v>
      </c>
      <c r="T81" s="261">
        <v>40</v>
      </c>
      <c r="U81" s="261"/>
      <c r="V81" s="261">
        <v>22</v>
      </c>
      <c r="W81" s="261">
        <v>8</v>
      </c>
      <c r="X81" s="261">
        <v>14</v>
      </c>
      <c r="Y81" s="261"/>
      <c r="Z81" s="261">
        <v>17</v>
      </c>
      <c r="AA81" s="261">
        <v>6</v>
      </c>
      <c r="AB81" s="261">
        <v>11</v>
      </c>
      <c r="AC81" s="367"/>
      <c r="AD81" s="206" t="s">
        <v>102</v>
      </c>
      <c r="AE81" s="125">
        <f t="shared" si="26"/>
        <v>28.98936170212766</v>
      </c>
      <c r="AF81" s="125">
        <f t="shared" si="27"/>
        <v>36.363636363636367</v>
      </c>
      <c r="AG81" s="125">
        <f t="shared" si="28"/>
        <v>25.490196078431371</v>
      </c>
      <c r="AH81" s="118"/>
      <c r="AI81" s="125" t="s">
        <v>17</v>
      </c>
      <c r="AJ81" s="125" t="s">
        <v>17</v>
      </c>
      <c r="AK81" s="125" t="s">
        <v>17</v>
      </c>
      <c r="AL81" s="118"/>
      <c r="AM81" s="125" t="s">
        <v>17</v>
      </c>
      <c r="AN81" s="125" t="s">
        <v>17</v>
      </c>
      <c r="AO81" s="125" t="s">
        <v>17</v>
      </c>
      <c r="AP81" s="118"/>
      <c r="AQ81" s="125" t="s">
        <v>17</v>
      </c>
      <c r="AR81" s="125" t="s">
        <v>17</v>
      </c>
      <c r="AS81" s="125" t="s">
        <v>17</v>
      </c>
      <c r="AT81" s="118"/>
      <c r="AU81" s="125">
        <f t="shared" si="29"/>
        <v>36.458333333333329</v>
      </c>
      <c r="AV81" s="125">
        <f t="shared" si="30"/>
        <v>44.776119402985074</v>
      </c>
      <c r="AW81" s="125">
        <f t="shared" si="31"/>
        <v>32</v>
      </c>
      <c r="AX81" s="118"/>
      <c r="AY81" s="125">
        <f t="shared" si="32"/>
        <v>24.175824175824175</v>
      </c>
      <c r="AZ81" s="125">
        <f t="shared" si="33"/>
        <v>27.586206896551722</v>
      </c>
      <c r="BA81" s="125">
        <f t="shared" si="34"/>
        <v>22.58064516129032</v>
      </c>
      <c r="BB81" s="118"/>
      <c r="BC81" s="125">
        <f t="shared" si="35"/>
        <v>18.27956989247312</v>
      </c>
      <c r="BD81" s="125">
        <f t="shared" si="36"/>
        <v>24</v>
      </c>
      <c r="BE81" s="125">
        <f t="shared" si="37"/>
        <v>16.176470588235293</v>
      </c>
    </row>
    <row r="82" spans="1:62" ht="15" customHeight="1" x14ac:dyDescent="0.3">
      <c r="A82" s="206" t="s">
        <v>103</v>
      </c>
      <c r="B82" s="261">
        <v>89</v>
      </c>
      <c r="C82" s="261">
        <v>32</v>
      </c>
      <c r="D82" s="261">
        <v>57</v>
      </c>
      <c r="E82" s="261"/>
      <c r="F82" s="227">
        <v>0</v>
      </c>
      <c r="G82" s="227">
        <v>0</v>
      </c>
      <c r="H82" s="227">
        <v>0</v>
      </c>
      <c r="I82" s="227"/>
      <c r="J82" s="227">
        <v>0</v>
      </c>
      <c r="K82" s="227">
        <v>0</v>
      </c>
      <c r="L82" s="227">
        <v>0</v>
      </c>
      <c r="M82" s="227"/>
      <c r="N82" s="227">
        <v>0</v>
      </c>
      <c r="O82" s="227">
        <v>0</v>
      </c>
      <c r="P82" s="227">
        <v>0</v>
      </c>
      <c r="Q82" s="261"/>
      <c r="R82" s="261">
        <v>47</v>
      </c>
      <c r="S82" s="261">
        <v>14</v>
      </c>
      <c r="T82" s="261">
        <v>33</v>
      </c>
      <c r="U82" s="261"/>
      <c r="V82" s="261">
        <v>37</v>
      </c>
      <c r="W82" s="261">
        <v>16</v>
      </c>
      <c r="X82" s="261">
        <v>21</v>
      </c>
      <c r="Y82" s="261"/>
      <c r="Z82" s="261">
        <v>5</v>
      </c>
      <c r="AA82" s="261">
        <v>2</v>
      </c>
      <c r="AB82" s="261">
        <v>3</v>
      </c>
      <c r="AC82" s="367"/>
      <c r="AD82" s="206" t="s">
        <v>103</v>
      </c>
      <c r="AE82" s="125">
        <f t="shared" si="26"/>
        <v>9.2901878914405014</v>
      </c>
      <c r="AF82" s="125">
        <f t="shared" si="27"/>
        <v>12.030075187969924</v>
      </c>
      <c r="AG82" s="125">
        <f t="shared" si="28"/>
        <v>8.2369942196531785</v>
      </c>
      <c r="AH82" s="118"/>
      <c r="AI82" s="125" t="s">
        <v>17</v>
      </c>
      <c r="AJ82" s="125" t="s">
        <v>17</v>
      </c>
      <c r="AK82" s="125" t="s">
        <v>17</v>
      </c>
      <c r="AL82" s="118"/>
      <c r="AM82" s="125" t="s">
        <v>17</v>
      </c>
      <c r="AN82" s="125" t="s">
        <v>17</v>
      </c>
      <c r="AO82" s="125" t="s">
        <v>17</v>
      </c>
      <c r="AP82" s="118"/>
      <c r="AQ82" s="125" t="s">
        <v>17</v>
      </c>
      <c r="AR82" s="125" t="s">
        <v>17</v>
      </c>
      <c r="AS82" s="125" t="s">
        <v>17</v>
      </c>
      <c r="AT82" s="118"/>
      <c r="AU82" s="125">
        <f t="shared" si="29"/>
        <v>10.173160173160174</v>
      </c>
      <c r="AV82" s="125">
        <f t="shared" si="30"/>
        <v>11.570247933884298</v>
      </c>
      <c r="AW82" s="125">
        <f t="shared" si="31"/>
        <v>9.67741935483871</v>
      </c>
      <c r="AX82" s="118"/>
      <c r="AY82" s="125">
        <f t="shared" si="32"/>
        <v>13.357400722021662</v>
      </c>
      <c r="AZ82" s="125">
        <f t="shared" si="33"/>
        <v>17.777777777777779</v>
      </c>
      <c r="BA82" s="125">
        <f t="shared" si="34"/>
        <v>11.229946524064172</v>
      </c>
      <c r="BB82" s="118"/>
      <c r="BC82" s="125">
        <f t="shared" si="35"/>
        <v>2.2831050228310499</v>
      </c>
      <c r="BD82" s="125">
        <f t="shared" si="36"/>
        <v>3.6363636363636362</v>
      </c>
      <c r="BE82" s="125">
        <f t="shared" si="37"/>
        <v>1.8292682926829267</v>
      </c>
    </row>
    <row r="83" spans="1:62" ht="15" customHeight="1" thickBot="1" x14ac:dyDescent="0.35">
      <c r="A83" s="207" t="s">
        <v>104</v>
      </c>
      <c r="B83" s="261">
        <v>10</v>
      </c>
      <c r="C83" s="261">
        <v>4</v>
      </c>
      <c r="D83" s="261">
        <v>6</v>
      </c>
      <c r="E83" s="261"/>
      <c r="F83" s="227">
        <v>0</v>
      </c>
      <c r="G83" s="227">
        <v>0</v>
      </c>
      <c r="H83" s="227">
        <v>0</v>
      </c>
      <c r="I83" s="227"/>
      <c r="J83" s="227">
        <v>0</v>
      </c>
      <c r="K83" s="227">
        <v>0</v>
      </c>
      <c r="L83" s="227">
        <v>0</v>
      </c>
      <c r="M83" s="227"/>
      <c r="N83" s="227">
        <v>0</v>
      </c>
      <c r="O83" s="227">
        <v>0</v>
      </c>
      <c r="P83" s="227">
        <v>0</v>
      </c>
      <c r="Q83" s="261"/>
      <c r="R83" s="261">
        <v>6</v>
      </c>
      <c r="S83" s="261">
        <v>2</v>
      </c>
      <c r="T83" s="261">
        <v>4</v>
      </c>
      <c r="U83" s="261"/>
      <c r="V83" s="261">
        <v>4</v>
      </c>
      <c r="W83" s="261">
        <v>2</v>
      </c>
      <c r="X83" s="261">
        <v>2</v>
      </c>
      <c r="Y83" s="261"/>
      <c r="Z83" s="261">
        <v>0</v>
      </c>
      <c r="AA83" s="261">
        <v>0</v>
      </c>
      <c r="AB83" s="261">
        <v>0</v>
      </c>
      <c r="AC83" s="367"/>
      <c r="AD83" s="207" t="s">
        <v>104</v>
      </c>
      <c r="AE83" s="125">
        <f t="shared" si="26"/>
        <v>4.032258064516129</v>
      </c>
      <c r="AF83" s="125">
        <f t="shared" si="27"/>
        <v>5.9701492537313428</v>
      </c>
      <c r="AG83" s="125">
        <f t="shared" si="28"/>
        <v>3.3149171270718232</v>
      </c>
      <c r="AH83" s="120"/>
      <c r="AI83" s="131" t="s">
        <v>17</v>
      </c>
      <c r="AJ83" s="131" t="s">
        <v>17</v>
      </c>
      <c r="AK83" s="131" t="s">
        <v>17</v>
      </c>
      <c r="AL83" s="120"/>
      <c r="AM83" s="131" t="s">
        <v>17</v>
      </c>
      <c r="AN83" s="131" t="s">
        <v>17</v>
      </c>
      <c r="AO83" s="131" t="s">
        <v>17</v>
      </c>
      <c r="AP83" s="120"/>
      <c r="AQ83" s="131" t="s">
        <v>17</v>
      </c>
      <c r="AR83" s="131" t="s">
        <v>17</v>
      </c>
      <c r="AS83" s="131" t="s">
        <v>17</v>
      </c>
      <c r="AT83" s="120"/>
      <c r="AU83" s="125">
        <f t="shared" si="29"/>
        <v>4.4117647058823533</v>
      </c>
      <c r="AV83" s="125">
        <f t="shared" si="30"/>
        <v>5</v>
      </c>
      <c r="AW83" s="125">
        <f t="shared" si="31"/>
        <v>4.1666666666666661</v>
      </c>
      <c r="AX83" s="120"/>
      <c r="AY83" s="125">
        <f t="shared" si="32"/>
        <v>5.5555555555555554</v>
      </c>
      <c r="AZ83" s="125">
        <f t="shared" si="33"/>
        <v>13.333333333333334</v>
      </c>
      <c r="BA83" s="125">
        <f t="shared" si="34"/>
        <v>3.5087719298245612</v>
      </c>
      <c r="BB83" s="120"/>
      <c r="BC83" s="125">
        <f t="shared" si="35"/>
        <v>0</v>
      </c>
      <c r="BD83" s="125">
        <f t="shared" si="36"/>
        <v>0</v>
      </c>
      <c r="BE83" s="125">
        <f t="shared" si="37"/>
        <v>0</v>
      </c>
    </row>
    <row r="84" spans="1:62" s="101" customFormat="1" ht="15" customHeight="1" thickBot="1" x14ac:dyDescent="0.25">
      <c r="A84" s="388" t="s">
        <v>238</v>
      </c>
      <c r="B84" s="388"/>
      <c r="C84" s="388"/>
      <c r="D84" s="411"/>
      <c r="E84" s="388"/>
      <c r="F84" s="388"/>
      <c r="G84" s="388"/>
      <c r="H84" s="388"/>
      <c r="I84" s="388"/>
      <c r="J84" s="388"/>
      <c r="K84" s="388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D84" s="388" t="s">
        <v>238</v>
      </c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  <c r="AS84" s="388"/>
      <c r="AT84" s="388"/>
      <c r="AU84" s="388"/>
      <c r="AV84" s="388"/>
      <c r="AW84" s="388"/>
      <c r="AX84" s="388"/>
      <c r="AY84" s="388"/>
      <c r="AZ84" s="388"/>
      <c r="BA84" s="388"/>
      <c r="BB84" s="388"/>
      <c r="BC84" s="388"/>
      <c r="BD84" s="388"/>
      <c r="BE84" s="388"/>
      <c r="BF84" s="95"/>
      <c r="BG84" s="95"/>
      <c r="BH84" s="95"/>
      <c r="BI84" s="95"/>
      <c r="BJ84" s="95"/>
    </row>
    <row r="85" spans="1:62" s="101" customFormat="1" ht="15" customHeight="1" x14ac:dyDescent="0.2">
      <c r="A85" s="389" t="s">
        <v>224</v>
      </c>
      <c r="B85" s="389"/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D85" s="389" t="s">
        <v>224</v>
      </c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  <c r="AP85" s="389"/>
      <c r="AQ85" s="389"/>
      <c r="AR85" s="389"/>
      <c r="AS85" s="389"/>
      <c r="AT85" s="389"/>
      <c r="AU85" s="389"/>
      <c r="AV85" s="389"/>
      <c r="AW85" s="389"/>
      <c r="AX85" s="389"/>
      <c r="AY85" s="389"/>
      <c r="AZ85" s="389"/>
      <c r="BA85" s="389"/>
      <c r="BB85" s="389"/>
      <c r="BC85" s="389"/>
      <c r="BD85" s="389"/>
      <c r="BE85" s="389"/>
      <c r="BF85" s="95"/>
      <c r="BG85" s="95"/>
      <c r="BH85" s="95"/>
      <c r="BI85" s="95"/>
      <c r="BJ85" s="95"/>
    </row>
  </sheetData>
  <sortState ref="B58:AC83">
    <sortCondition ref="AC58:AC83"/>
  </sortState>
  <mergeCells count="68">
    <mergeCell ref="A51:AB51"/>
    <mergeCell ref="AD51:BE51"/>
    <mergeCell ref="A48:AB48"/>
    <mergeCell ref="AD48:BE48"/>
    <mergeCell ref="A49:AB49"/>
    <mergeCell ref="AD49:BE49"/>
    <mergeCell ref="A50:AB50"/>
    <mergeCell ref="AD50:BE50"/>
    <mergeCell ref="A6:AB6"/>
    <mergeCell ref="AD6:BE6"/>
    <mergeCell ref="A7:AB7"/>
    <mergeCell ref="AD7:BE7"/>
    <mergeCell ref="A8:AB8"/>
    <mergeCell ref="AD8:BE8"/>
    <mergeCell ref="A3:AB3"/>
    <mergeCell ref="AD3:BE3"/>
    <mergeCell ref="A4:AB4"/>
    <mergeCell ref="AD4:BE4"/>
    <mergeCell ref="A5:AB5"/>
    <mergeCell ref="AD5:BE5"/>
    <mergeCell ref="A85:AB85"/>
    <mergeCell ref="AD85:BE85"/>
    <mergeCell ref="BC53:BE53"/>
    <mergeCell ref="A53:A54"/>
    <mergeCell ref="B53:D53"/>
    <mergeCell ref="F53:H53"/>
    <mergeCell ref="J53:L53"/>
    <mergeCell ref="N53:P53"/>
    <mergeCell ref="R53:T53"/>
    <mergeCell ref="V53:X53"/>
    <mergeCell ref="Z53:AB53"/>
    <mergeCell ref="AD53:AD54"/>
    <mergeCell ref="AE53:AG53"/>
    <mergeCell ref="AI53:AK53"/>
    <mergeCell ref="AM53:AO53"/>
    <mergeCell ref="AQ53:AS53"/>
    <mergeCell ref="F10:H10"/>
    <mergeCell ref="J10:L10"/>
    <mergeCell ref="N10:P10"/>
    <mergeCell ref="A84:AB84"/>
    <mergeCell ref="AD84:BE84"/>
    <mergeCell ref="AU53:AW53"/>
    <mergeCell ref="AY53:BA53"/>
    <mergeCell ref="AI10:AK10"/>
    <mergeCell ref="AM10:AO10"/>
    <mergeCell ref="AQ10:AS10"/>
    <mergeCell ref="AU10:AW10"/>
    <mergeCell ref="AY10:BA10"/>
    <mergeCell ref="A46:AB46"/>
    <mergeCell ref="AD46:BE46"/>
    <mergeCell ref="A47:AB47"/>
    <mergeCell ref="AD47:BE47"/>
    <mergeCell ref="AA1:AB2"/>
    <mergeCell ref="AA43:AB44"/>
    <mergeCell ref="BG43:BH44"/>
    <mergeCell ref="BG1:BH2"/>
    <mergeCell ref="A41:AB41"/>
    <mergeCell ref="AD41:BE41"/>
    <mergeCell ref="A42:AB42"/>
    <mergeCell ref="AD42:BE42"/>
    <mergeCell ref="BC10:BE10"/>
    <mergeCell ref="R10:T10"/>
    <mergeCell ref="V10:X10"/>
    <mergeCell ref="Z10:AB10"/>
    <mergeCell ref="AD10:AD11"/>
    <mergeCell ref="AE10:AG10"/>
    <mergeCell ref="A10:A11"/>
    <mergeCell ref="B10:D10"/>
  </mergeCells>
  <hyperlinks>
    <hyperlink ref="AD1" r:id="rId1" location="INDICE!A1" display="INDICE"/>
    <hyperlink ref="AA1" r:id="rId2" location="INDICE!A1"/>
    <hyperlink ref="AA1:AB2" location="INDICE!A1" display="INDICE"/>
    <hyperlink ref="AA43" r:id="rId3" location="INDICE!A1"/>
    <hyperlink ref="AA43:AB44" location="INDICE!A1" display="INDICE"/>
    <hyperlink ref="BG43" r:id="rId4" location="INDICE!A1"/>
    <hyperlink ref="BG43:BH44" location="INDICE!A1" display="INDICE"/>
    <hyperlink ref="BG1" r:id="rId5" location="INDICE!A1"/>
    <hyperlink ref="BG1:BH2" location="INDICE!A1" display="INDICE"/>
  </hyperlinks>
  <printOptions horizontalCentered="1"/>
  <pageMargins left="0.39370078740157483" right="0.39370078740157483" top="0.59055118110236227" bottom="0.98425196850393704" header="0" footer="0"/>
  <pageSetup scale="70" orientation="landscape" r:id="rId6"/>
  <headerFooter alignWithMargins="0"/>
  <rowBreaks count="2" manualBreakCount="2">
    <brk id="42" max="56" man="1"/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tabColor rgb="FF92D050"/>
    <pageSetUpPr fitToPage="1"/>
  </sheetPr>
  <dimension ref="A1:Y54"/>
  <sheetViews>
    <sheetView zoomScaleNormal="100" zoomScaleSheetLayoutView="100" workbookViewId="0">
      <selection activeCell="W2" sqref="W2:X3"/>
    </sheetView>
  </sheetViews>
  <sheetFormatPr baseColWidth="10" defaultColWidth="11" defaultRowHeight="15" customHeight="1" x14ac:dyDescent="0.25"/>
  <cols>
    <col min="1" max="1" width="22.28515625" style="4" customWidth="1"/>
    <col min="2" max="21" width="6.5703125" style="4" bestFit="1" customWidth="1"/>
    <col min="22" max="22" width="7.5703125" style="4" bestFit="1" customWidth="1"/>
    <col min="23" max="27" width="11.42578125" style="4" customWidth="1"/>
    <col min="28" max="260" width="11" style="4"/>
    <col min="261" max="261" width="24.7109375" style="4" customWidth="1"/>
    <col min="262" max="277" width="8.5703125" style="4" customWidth="1"/>
    <col min="278" max="516" width="11" style="4"/>
    <col min="517" max="517" width="24.7109375" style="4" customWidth="1"/>
    <col min="518" max="533" width="8.5703125" style="4" customWidth="1"/>
    <col min="534" max="772" width="11" style="4"/>
    <col min="773" max="773" width="24.7109375" style="4" customWidth="1"/>
    <col min="774" max="789" width="8.5703125" style="4" customWidth="1"/>
    <col min="790" max="1028" width="11" style="4"/>
    <col min="1029" max="1029" width="24.7109375" style="4" customWidth="1"/>
    <col min="1030" max="1045" width="8.5703125" style="4" customWidth="1"/>
    <col min="1046" max="1284" width="11" style="4"/>
    <col min="1285" max="1285" width="24.7109375" style="4" customWidth="1"/>
    <col min="1286" max="1301" width="8.5703125" style="4" customWidth="1"/>
    <col min="1302" max="1540" width="11" style="4"/>
    <col min="1541" max="1541" width="24.7109375" style="4" customWidth="1"/>
    <col min="1542" max="1557" width="8.5703125" style="4" customWidth="1"/>
    <col min="1558" max="1796" width="11" style="4"/>
    <col min="1797" max="1797" width="24.7109375" style="4" customWidth="1"/>
    <col min="1798" max="1813" width="8.5703125" style="4" customWidth="1"/>
    <col min="1814" max="2052" width="11" style="4"/>
    <col min="2053" max="2053" width="24.7109375" style="4" customWidth="1"/>
    <col min="2054" max="2069" width="8.5703125" style="4" customWidth="1"/>
    <col min="2070" max="2308" width="11" style="4"/>
    <col min="2309" max="2309" width="24.7109375" style="4" customWidth="1"/>
    <col min="2310" max="2325" width="8.5703125" style="4" customWidth="1"/>
    <col min="2326" max="2564" width="11" style="4"/>
    <col min="2565" max="2565" width="24.7109375" style="4" customWidth="1"/>
    <col min="2566" max="2581" width="8.5703125" style="4" customWidth="1"/>
    <col min="2582" max="2820" width="11" style="4"/>
    <col min="2821" max="2821" width="24.7109375" style="4" customWidth="1"/>
    <col min="2822" max="2837" width="8.5703125" style="4" customWidth="1"/>
    <col min="2838" max="3076" width="11" style="4"/>
    <col min="3077" max="3077" width="24.7109375" style="4" customWidth="1"/>
    <col min="3078" max="3093" width="8.5703125" style="4" customWidth="1"/>
    <col min="3094" max="3332" width="11" style="4"/>
    <col min="3333" max="3333" width="24.7109375" style="4" customWidth="1"/>
    <col min="3334" max="3349" width="8.5703125" style="4" customWidth="1"/>
    <col min="3350" max="3588" width="11" style="4"/>
    <col min="3589" max="3589" width="24.7109375" style="4" customWidth="1"/>
    <col min="3590" max="3605" width="8.5703125" style="4" customWidth="1"/>
    <col min="3606" max="3844" width="11" style="4"/>
    <col min="3845" max="3845" width="24.7109375" style="4" customWidth="1"/>
    <col min="3846" max="3861" width="8.5703125" style="4" customWidth="1"/>
    <col min="3862" max="4100" width="11" style="4"/>
    <col min="4101" max="4101" width="24.7109375" style="4" customWidth="1"/>
    <col min="4102" max="4117" width="8.5703125" style="4" customWidth="1"/>
    <col min="4118" max="4356" width="11" style="4"/>
    <col min="4357" max="4357" width="24.7109375" style="4" customWidth="1"/>
    <col min="4358" max="4373" width="8.5703125" style="4" customWidth="1"/>
    <col min="4374" max="4612" width="11" style="4"/>
    <col min="4613" max="4613" width="24.7109375" style="4" customWidth="1"/>
    <col min="4614" max="4629" width="8.5703125" style="4" customWidth="1"/>
    <col min="4630" max="4868" width="11" style="4"/>
    <col min="4869" max="4869" width="24.7109375" style="4" customWidth="1"/>
    <col min="4870" max="4885" width="8.5703125" style="4" customWidth="1"/>
    <col min="4886" max="5124" width="11" style="4"/>
    <col min="5125" max="5125" width="24.7109375" style="4" customWidth="1"/>
    <col min="5126" max="5141" width="8.5703125" style="4" customWidth="1"/>
    <col min="5142" max="5380" width="11" style="4"/>
    <col min="5381" max="5381" width="24.7109375" style="4" customWidth="1"/>
    <col min="5382" max="5397" width="8.5703125" style="4" customWidth="1"/>
    <col min="5398" max="5636" width="11" style="4"/>
    <col min="5637" max="5637" width="24.7109375" style="4" customWidth="1"/>
    <col min="5638" max="5653" width="8.5703125" style="4" customWidth="1"/>
    <col min="5654" max="5892" width="11" style="4"/>
    <col min="5893" max="5893" width="24.7109375" style="4" customWidth="1"/>
    <col min="5894" max="5909" width="8.5703125" style="4" customWidth="1"/>
    <col min="5910" max="6148" width="11" style="4"/>
    <col min="6149" max="6149" width="24.7109375" style="4" customWidth="1"/>
    <col min="6150" max="6165" width="8.5703125" style="4" customWidth="1"/>
    <col min="6166" max="6404" width="11" style="4"/>
    <col min="6405" max="6405" width="24.7109375" style="4" customWidth="1"/>
    <col min="6406" max="6421" width="8.5703125" style="4" customWidth="1"/>
    <col min="6422" max="6660" width="11" style="4"/>
    <col min="6661" max="6661" width="24.7109375" style="4" customWidth="1"/>
    <col min="6662" max="6677" width="8.5703125" style="4" customWidth="1"/>
    <col min="6678" max="6916" width="11" style="4"/>
    <col min="6917" max="6917" width="24.7109375" style="4" customWidth="1"/>
    <col min="6918" max="6933" width="8.5703125" style="4" customWidth="1"/>
    <col min="6934" max="7172" width="11" style="4"/>
    <col min="7173" max="7173" width="24.7109375" style="4" customWidth="1"/>
    <col min="7174" max="7189" width="8.5703125" style="4" customWidth="1"/>
    <col min="7190" max="7428" width="11" style="4"/>
    <col min="7429" max="7429" width="24.7109375" style="4" customWidth="1"/>
    <col min="7430" max="7445" width="8.5703125" style="4" customWidth="1"/>
    <col min="7446" max="7684" width="11" style="4"/>
    <col min="7685" max="7685" width="24.7109375" style="4" customWidth="1"/>
    <col min="7686" max="7701" width="8.5703125" style="4" customWidth="1"/>
    <col min="7702" max="7940" width="11" style="4"/>
    <col min="7941" max="7941" width="24.7109375" style="4" customWidth="1"/>
    <col min="7942" max="7957" width="8.5703125" style="4" customWidth="1"/>
    <col min="7958" max="8196" width="11" style="4"/>
    <col min="8197" max="8197" width="24.7109375" style="4" customWidth="1"/>
    <col min="8198" max="8213" width="8.5703125" style="4" customWidth="1"/>
    <col min="8214" max="8452" width="11" style="4"/>
    <col min="8453" max="8453" width="24.7109375" style="4" customWidth="1"/>
    <col min="8454" max="8469" width="8.5703125" style="4" customWidth="1"/>
    <col min="8470" max="8708" width="11" style="4"/>
    <col min="8709" max="8709" width="24.7109375" style="4" customWidth="1"/>
    <col min="8710" max="8725" width="8.5703125" style="4" customWidth="1"/>
    <col min="8726" max="8964" width="11" style="4"/>
    <col min="8965" max="8965" width="24.7109375" style="4" customWidth="1"/>
    <col min="8966" max="8981" width="8.5703125" style="4" customWidth="1"/>
    <col min="8982" max="9220" width="11" style="4"/>
    <col min="9221" max="9221" width="24.7109375" style="4" customWidth="1"/>
    <col min="9222" max="9237" width="8.5703125" style="4" customWidth="1"/>
    <col min="9238" max="9476" width="11" style="4"/>
    <col min="9477" max="9477" width="24.7109375" style="4" customWidth="1"/>
    <col min="9478" max="9493" width="8.5703125" style="4" customWidth="1"/>
    <col min="9494" max="9732" width="11" style="4"/>
    <col min="9733" max="9733" width="24.7109375" style="4" customWidth="1"/>
    <col min="9734" max="9749" width="8.5703125" style="4" customWidth="1"/>
    <col min="9750" max="9988" width="11" style="4"/>
    <col min="9989" max="9989" width="24.7109375" style="4" customWidth="1"/>
    <col min="9990" max="10005" width="8.5703125" style="4" customWidth="1"/>
    <col min="10006" max="10244" width="11" style="4"/>
    <col min="10245" max="10245" width="24.7109375" style="4" customWidth="1"/>
    <col min="10246" max="10261" width="8.5703125" style="4" customWidth="1"/>
    <col min="10262" max="10500" width="11" style="4"/>
    <col min="10501" max="10501" width="24.7109375" style="4" customWidth="1"/>
    <col min="10502" max="10517" width="8.5703125" style="4" customWidth="1"/>
    <col min="10518" max="10756" width="11" style="4"/>
    <col min="10757" max="10757" width="24.7109375" style="4" customWidth="1"/>
    <col min="10758" max="10773" width="8.5703125" style="4" customWidth="1"/>
    <col min="10774" max="11012" width="11" style="4"/>
    <col min="11013" max="11013" width="24.7109375" style="4" customWidth="1"/>
    <col min="11014" max="11029" width="8.5703125" style="4" customWidth="1"/>
    <col min="11030" max="11268" width="11" style="4"/>
    <col min="11269" max="11269" width="24.7109375" style="4" customWidth="1"/>
    <col min="11270" max="11285" width="8.5703125" style="4" customWidth="1"/>
    <col min="11286" max="11524" width="11" style="4"/>
    <col min="11525" max="11525" width="24.7109375" style="4" customWidth="1"/>
    <col min="11526" max="11541" width="8.5703125" style="4" customWidth="1"/>
    <col min="11542" max="11780" width="11" style="4"/>
    <col min="11781" max="11781" width="24.7109375" style="4" customWidth="1"/>
    <col min="11782" max="11797" width="8.5703125" style="4" customWidth="1"/>
    <col min="11798" max="12036" width="11" style="4"/>
    <col min="12037" max="12037" width="24.7109375" style="4" customWidth="1"/>
    <col min="12038" max="12053" width="8.5703125" style="4" customWidth="1"/>
    <col min="12054" max="12292" width="11" style="4"/>
    <col min="12293" max="12293" width="24.7109375" style="4" customWidth="1"/>
    <col min="12294" max="12309" width="8.5703125" style="4" customWidth="1"/>
    <col min="12310" max="12548" width="11" style="4"/>
    <col min="12549" max="12549" width="24.7109375" style="4" customWidth="1"/>
    <col min="12550" max="12565" width="8.5703125" style="4" customWidth="1"/>
    <col min="12566" max="12804" width="11" style="4"/>
    <col min="12805" max="12805" width="24.7109375" style="4" customWidth="1"/>
    <col min="12806" max="12821" width="8.5703125" style="4" customWidth="1"/>
    <col min="12822" max="13060" width="11" style="4"/>
    <col min="13061" max="13061" width="24.7109375" style="4" customWidth="1"/>
    <col min="13062" max="13077" width="8.5703125" style="4" customWidth="1"/>
    <col min="13078" max="13316" width="11" style="4"/>
    <col min="13317" max="13317" width="24.7109375" style="4" customWidth="1"/>
    <col min="13318" max="13333" width="8.5703125" style="4" customWidth="1"/>
    <col min="13334" max="13572" width="11" style="4"/>
    <col min="13573" max="13573" width="24.7109375" style="4" customWidth="1"/>
    <col min="13574" max="13589" width="8.5703125" style="4" customWidth="1"/>
    <col min="13590" max="13828" width="11" style="4"/>
    <col min="13829" max="13829" width="24.7109375" style="4" customWidth="1"/>
    <col min="13830" max="13845" width="8.5703125" style="4" customWidth="1"/>
    <col min="13846" max="14084" width="11" style="4"/>
    <col min="14085" max="14085" width="24.7109375" style="4" customWidth="1"/>
    <col min="14086" max="14101" width="8.5703125" style="4" customWidth="1"/>
    <col min="14102" max="14340" width="11" style="4"/>
    <col min="14341" max="14341" width="24.7109375" style="4" customWidth="1"/>
    <col min="14342" max="14357" width="8.5703125" style="4" customWidth="1"/>
    <col min="14358" max="14596" width="11" style="4"/>
    <col min="14597" max="14597" width="24.7109375" style="4" customWidth="1"/>
    <col min="14598" max="14613" width="8.5703125" style="4" customWidth="1"/>
    <col min="14614" max="14852" width="11" style="4"/>
    <col min="14853" max="14853" width="24.7109375" style="4" customWidth="1"/>
    <col min="14854" max="14869" width="8.5703125" style="4" customWidth="1"/>
    <col min="14870" max="15108" width="11" style="4"/>
    <col min="15109" max="15109" width="24.7109375" style="4" customWidth="1"/>
    <col min="15110" max="15125" width="8.5703125" style="4" customWidth="1"/>
    <col min="15126" max="15364" width="11" style="4"/>
    <col min="15365" max="15365" width="24.7109375" style="4" customWidth="1"/>
    <col min="15366" max="15381" width="8.5703125" style="4" customWidth="1"/>
    <col min="15382" max="15620" width="11" style="4"/>
    <col min="15621" max="15621" width="24.7109375" style="4" customWidth="1"/>
    <col min="15622" max="15637" width="8.5703125" style="4" customWidth="1"/>
    <col min="15638" max="15876" width="11" style="4"/>
    <col min="15877" max="15877" width="24.7109375" style="4" customWidth="1"/>
    <col min="15878" max="15893" width="8.5703125" style="4" customWidth="1"/>
    <col min="15894" max="16132" width="11" style="4"/>
    <col min="16133" max="16133" width="24.7109375" style="4" customWidth="1"/>
    <col min="16134" max="16149" width="8.5703125" style="4" customWidth="1"/>
    <col min="16150" max="16384" width="11" style="4"/>
  </cols>
  <sheetData>
    <row r="1" spans="1:25" s="1" customFormat="1" ht="15" customHeight="1" x14ac:dyDescent="0.25">
      <c r="A1" s="269" t="s">
        <v>409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/>
      <c r="X1"/>
      <c r="Y1"/>
    </row>
    <row r="2" spans="1:25" s="1" customFormat="1" ht="15" customHeight="1" x14ac:dyDescent="0.25">
      <c r="A2" s="269" t="s">
        <v>403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372" t="s">
        <v>317</v>
      </c>
      <c r="X2" s="372"/>
      <c r="Y2"/>
    </row>
    <row r="3" spans="1:25" s="1" customFormat="1" ht="15" customHeight="1" x14ac:dyDescent="0.25">
      <c r="A3" s="269" t="s">
        <v>404</v>
      </c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372"/>
      <c r="X3" s="372"/>
      <c r="Y3"/>
    </row>
    <row r="4" spans="1:25" s="1" customFormat="1" ht="15" customHeight="1" x14ac:dyDescent="0.25">
      <c r="A4" s="269" t="s">
        <v>479</v>
      </c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/>
      <c r="X4"/>
      <c r="Y4"/>
    </row>
    <row r="5" spans="1:25" ht="15" customHeight="1" thickBot="1" x14ac:dyDescent="0.3">
      <c r="A5" s="12"/>
      <c r="B5" s="12"/>
      <c r="C5" s="12"/>
      <c r="D5" s="12"/>
      <c r="E5" s="1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5" ht="15" customHeight="1" thickBot="1" x14ac:dyDescent="0.3">
      <c r="A6" s="2" t="s">
        <v>405</v>
      </c>
      <c r="B6" s="3">
        <v>2000</v>
      </c>
      <c r="C6" s="3">
        <v>2001</v>
      </c>
      <c r="D6" s="3">
        <v>2002</v>
      </c>
      <c r="E6" s="3">
        <v>2003</v>
      </c>
      <c r="F6" s="3">
        <v>2004</v>
      </c>
      <c r="G6" s="3">
        <v>2005</v>
      </c>
      <c r="H6" s="3">
        <v>2006</v>
      </c>
      <c r="I6" s="3">
        <v>2007</v>
      </c>
      <c r="J6" s="3">
        <v>2008</v>
      </c>
      <c r="K6" s="3">
        <v>2009</v>
      </c>
      <c r="L6" s="3">
        <v>2010</v>
      </c>
      <c r="M6" s="3">
        <v>2011</v>
      </c>
      <c r="N6" s="3">
        <v>2012</v>
      </c>
      <c r="O6" s="3">
        <v>2013</v>
      </c>
      <c r="P6" s="3">
        <v>2014</v>
      </c>
      <c r="Q6" s="3">
        <v>2015</v>
      </c>
      <c r="R6" s="3">
        <v>2016</v>
      </c>
      <c r="S6" s="3">
        <v>2017</v>
      </c>
      <c r="T6" s="3">
        <v>2018</v>
      </c>
      <c r="U6" s="3">
        <v>2019</v>
      </c>
      <c r="V6" s="3">
        <v>2020</v>
      </c>
    </row>
    <row r="7" spans="1:25" ht="15" customHeight="1" x14ac:dyDescent="0.25">
      <c r="A7" s="5"/>
    </row>
    <row r="8" spans="1:25" ht="15" customHeight="1" x14ac:dyDescent="0.25">
      <c r="A8" s="6" t="s">
        <v>10</v>
      </c>
      <c r="B8" s="376" t="s">
        <v>11</v>
      </c>
      <c r="C8" s="376"/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256"/>
      <c r="T8" s="286"/>
      <c r="U8" s="298"/>
      <c r="V8" s="318"/>
      <c r="X8" s="7"/>
    </row>
    <row r="9" spans="1:25" ht="15" customHeight="1" x14ac:dyDescent="0.25">
      <c r="A9" s="8" t="s">
        <v>12</v>
      </c>
      <c r="B9" s="14">
        <f t="shared" ref="B9:M9" si="0">SUM(B10:B12)</f>
        <v>512105</v>
      </c>
      <c r="C9" s="14">
        <f t="shared" si="0"/>
        <v>512586</v>
      </c>
      <c r="D9" s="14">
        <f t="shared" si="0"/>
        <v>512609</v>
      </c>
      <c r="E9" s="14">
        <f t="shared" si="0"/>
        <v>511277</v>
      </c>
      <c r="F9" s="14">
        <f t="shared" si="0"/>
        <v>503229</v>
      </c>
      <c r="G9" s="14">
        <f t="shared" si="0"/>
        <v>500518</v>
      </c>
      <c r="H9" s="14">
        <f t="shared" si="0"/>
        <v>499781</v>
      </c>
      <c r="I9" s="14">
        <f t="shared" si="0"/>
        <v>498947</v>
      </c>
      <c r="J9" s="14">
        <f t="shared" si="0"/>
        <v>493762</v>
      </c>
      <c r="K9" s="14">
        <f t="shared" si="0"/>
        <v>486871</v>
      </c>
      <c r="L9" s="14">
        <f t="shared" si="0"/>
        <v>477992</v>
      </c>
      <c r="M9" s="14">
        <f t="shared" si="0"/>
        <v>468952</v>
      </c>
      <c r="N9" s="14">
        <f t="shared" ref="N9:S9" si="1">SUM(N10:N12)</f>
        <v>452846</v>
      </c>
      <c r="O9" s="14">
        <f t="shared" si="1"/>
        <v>444259</v>
      </c>
      <c r="P9" s="14">
        <f t="shared" si="1"/>
        <v>439369</v>
      </c>
      <c r="Q9" s="14">
        <f t="shared" si="1"/>
        <v>437786</v>
      </c>
      <c r="R9" s="14">
        <f t="shared" si="1"/>
        <v>438019</v>
      </c>
      <c r="S9" s="14">
        <f t="shared" si="1"/>
        <v>439319</v>
      </c>
      <c r="T9" s="14">
        <f t="shared" ref="T9:U9" si="2">SUM(T10:T12)</f>
        <v>449586</v>
      </c>
      <c r="U9" s="14">
        <f t="shared" si="2"/>
        <v>462081</v>
      </c>
      <c r="V9" s="14">
        <f t="shared" ref="V9" si="3">SUM(V10:V12)</f>
        <v>462048</v>
      </c>
    </row>
    <row r="10" spans="1:25" ht="15" customHeight="1" x14ac:dyDescent="0.25">
      <c r="A10" s="8" t="s">
        <v>13</v>
      </c>
      <c r="B10" s="14">
        <v>434913</v>
      </c>
      <c r="C10" s="14">
        <v>435783</v>
      </c>
      <c r="D10" s="14">
        <v>435923</v>
      </c>
      <c r="E10" s="14">
        <v>435743</v>
      </c>
      <c r="F10" s="14">
        <v>422990</v>
      </c>
      <c r="G10" s="14">
        <v>412242</v>
      </c>
      <c r="H10" s="14">
        <v>409730</v>
      </c>
      <c r="I10" s="14">
        <v>411644</v>
      </c>
      <c r="J10" s="14">
        <v>435676</v>
      </c>
      <c r="K10" s="14">
        <v>418794</v>
      </c>
      <c r="L10" s="14">
        <v>410497</v>
      </c>
      <c r="M10" s="14">
        <v>403489</v>
      </c>
      <c r="N10" s="14">
        <v>391991</v>
      </c>
      <c r="O10" s="14">
        <v>391855</v>
      </c>
      <c r="P10" s="14">
        <v>397591</v>
      </c>
      <c r="Q10" s="14">
        <v>394914</v>
      </c>
      <c r="R10" s="14">
        <v>395478</v>
      </c>
      <c r="S10" s="14">
        <v>398299</v>
      </c>
      <c r="T10" s="14">
        <v>438685</v>
      </c>
      <c r="U10" s="14">
        <v>424141</v>
      </c>
      <c r="V10" s="14">
        <v>449361</v>
      </c>
    </row>
    <row r="11" spans="1:25" ht="15" customHeight="1" x14ac:dyDescent="0.25">
      <c r="A11" s="8" t="s">
        <v>14</v>
      </c>
      <c r="B11" s="14">
        <v>42869</v>
      </c>
      <c r="C11" s="14">
        <v>44889</v>
      </c>
      <c r="D11" s="14">
        <v>45914</v>
      </c>
      <c r="E11" s="14">
        <v>44085</v>
      </c>
      <c r="F11" s="14">
        <v>48287</v>
      </c>
      <c r="G11" s="14">
        <v>55329</v>
      </c>
      <c r="H11" s="14">
        <v>55445</v>
      </c>
      <c r="I11" s="14">
        <v>54153</v>
      </c>
      <c r="J11" s="14">
        <v>45555</v>
      </c>
      <c r="K11" s="14">
        <v>50626</v>
      </c>
      <c r="L11" s="14">
        <v>50672</v>
      </c>
      <c r="M11" s="14">
        <v>48888</v>
      </c>
      <c r="N11" s="14">
        <v>45652</v>
      </c>
      <c r="O11" s="14">
        <v>41298</v>
      </c>
      <c r="P11" s="14">
        <v>32072</v>
      </c>
      <c r="Q11" s="14">
        <v>33148</v>
      </c>
      <c r="R11" s="14">
        <v>31831</v>
      </c>
      <c r="S11" s="14">
        <v>31077</v>
      </c>
      <c r="T11" s="14">
        <v>8343</v>
      </c>
      <c r="U11" s="14">
        <v>27599</v>
      </c>
      <c r="V11" s="14">
        <v>12480</v>
      </c>
    </row>
    <row r="12" spans="1:25" ht="15" customHeight="1" x14ac:dyDescent="0.25">
      <c r="A12" s="8" t="s">
        <v>15</v>
      </c>
      <c r="B12" s="14">
        <v>34323</v>
      </c>
      <c r="C12" s="14">
        <v>31914</v>
      </c>
      <c r="D12" s="14">
        <v>30772</v>
      </c>
      <c r="E12" s="14">
        <v>31449</v>
      </c>
      <c r="F12" s="14">
        <v>31952</v>
      </c>
      <c r="G12" s="14">
        <v>32947</v>
      </c>
      <c r="H12" s="14">
        <v>34606</v>
      </c>
      <c r="I12" s="14">
        <v>33150</v>
      </c>
      <c r="J12" s="14">
        <v>12531</v>
      </c>
      <c r="K12" s="14">
        <v>17451</v>
      </c>
      <c r="L12" s="14">
        <v>16823</v>
      </c>
      <c r="M12" s="14">
        <v>16575</v>
      </c>
      <c r="N12" s="14">
        <v>15203</v>
      </c>
      <c r="O12" s="14">
        <v>11106</v>
      </c>
      <c r="P12" s="14">
        <v>9706</v>
      </c>
      <c r="Q12" s="14">
        <v>9724</v>
      </c>
      <c r="R12" s="14">
        <v>10710</v>
      </c>
      <c r="S12" s="14">
        <v>9943</v>
      </c>
      <c r="T12" s="14">
        <v>2558</v>
      </c>
      <c r="U12" s="14">
        <v>10341</v>
      </c>
      <c r="V12" s="14">
        <v>207</v>
      </c>
    </row>
    <row r="13" spans="1:25" ht="15" customHeight="1" x14ac:dyDescent="0.25">
      <c r="A13" s="9"/>
    </row>
    <row r="14" spans="1:25" ht="15" customHeight="1" x14ac:dyDescent="0.25">
      <c r="A14" s="9"/>
      <c r="B14" s="376" t="s">
        <v>225</v>
      </c>
      <c r="C14" s="376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6"/>
      <c r="O14" s="376"/>
      <c r="P14" s="376"/>
      <c r="Q14" s="376"/>
      <c r="R14" s="376"/>
      <c r="S14" s="256"/>
      <c r="T14" s="286"/>
      <c r="U14" s="298"/>
      <c r="V14" s="318"/>
      <c r="X14" s="7"/>
    </row>
    <row r="15" spans="1:25" ht="15" customHeight="1" x14ac:dyDescent="0.25">
      <c r="A15" s="8" t="s">
        <v>13</v>
      </c>
      <c r="B15" s="4">
        <v>84.9</v>
      </c>
      <c r="C15" s="15">
        <f t="shared" ref="C15:N15" si="4">+C10/C9*100</f>
        <v>85.01656307429387</v>
      </c>
      <c r="D15" s="15">
        <f t="shared" si="4"/>
        <v>85.040059772653237</v>
      </c>
      <c r="E15" s="15">
        <f t="shared" si="4"/>
        <v>85.226403691149812</v>
      </c>
      <c r="F15" s="15">
        <f t="shared" si="4"/>
        <v>84.055171701153952</v>
      </c>
      <c r="G15" s="15">
        <f t="shared" si="4"/>
        <v>82.363071857555568</v>
      </c>
      <c r="H15" s="15">
        <f t="shared" si="4"/>
        <v>81.981908075737181</v>
      </c>
      <c r="I15" s="15">
        <f t="shared" si="4"/>
        <v>82.502550371081497</v>
      </c>
      <c r="J15" s="15">
        <f t="shared" si="4"/>
        <v>88.236032744520642</v>
      </c>
      <c r="K15" s="15">
        <f t="shared" si="4"/>
        <v>86.017446099685543</v>
      </c>
      <c r="L15" s="15">
        <f t="shared" si="4"/>
        <v>85.879470786121942</v>
      </c>
      <c r="M15" s="15">
        <f t="shared" si="4"/>
        <v>86.040575581296167</v>
      </c>
      <c r="N15" s="15">
        <f t="shared" si="4"/>
        <v>86.561656722152776</v>
      </c>
      <c r="O15" s="15">
        <f t="shared" ref="O15:T15" si="5">+O10/O9*100</f>
        <v>88.204178193351183</v>
      </c>
      <c r="P15" s="15">
        <f t="shared" si="5"/>
        <v>90.491363751197738</v>
      </c>
      <c r="Q15" s="15">
        <f t="shared" si="5"/>
        <v>90.207087481098071</v>
      </c>
      <c r="R15" s="15">
        <f t="shared" si="5"/>
        <v>90.287864225067864</v>
      </c>
      <c r="S15" s="15">
        <f t="shared" si="5"/>
        <v>90.662821321181198</v>
      </c>
      <c r="T15" s="15">
        <f t="shared" si="5"/>
        <v>97.575324854421623</v>
      </c>
      <c r="U15" s="15">
        <f t="shared" ref="U15:V15" si="6">+U10/U9*100</f>
        <v>91.789318322978005</v>
      </c>
      <c r="V15" s="15">
        <f t="shared" si="6"/>
        <v>97.254181383752339</v>
      </c>
    </row>
    <row r="16" spans="1:25" ht="15" customHeight="1" x14ac:dyDescent="0.25">
      <c r="A16" s="8" t="s">
        <v>14</v>
      </c>
      <c r="B16" s="4">
        <v>8.4</v>
      </c>
      <c r="C16" s="15">
        <f t="shared" ref="C16:N16" si="7">+C11/C9*100</f>
        <v>8.7573597406093793</v>
      </c>
      <c r="D16" s="15">
        <f t="shared" si="7"/>
        <v>8.9569242834206975</v>
      </c>
      <c r="E16" s="15">
        <f t="shared" si="7"/>
        <v>8.6225275144393354</v>
      </c>
      <c r="F16" s="15">
        <f t="shared" si="7"/>
        <v>9.5954326956514837</v>
      </c>
      <c r="G16" s="15">
        <f t="shared" si="7"/>
        <v>11.054347695787165</v>
      </c>
      <c r="H16" s="15">
        <f t="shared" si="7"/>
        <v>11.093859110290309</v>
      </c>
      <c r="I16" s="15">
        <f t="shared" si="7"/>
        <v>10.853457381244901</v>
      </c>
      <c r="J16" s="15">
        <f t="shared" si="7"/>
        <v>9.2261048845395148</v>
      </c>
      <c r="K16" s="15">
        <f t="shared" si="7"/>
        <v>10.398236904642092</v>
      </c>
      <c r="L16" s="15">
        <f t="shared" si="7"/>
        <v>10.6010142429162</v>
      </c>
      <c r="M16" s="15">
        <f t="shared" si="7"/>
        <v>10.42494754260564</v>
      </c>
      <c r="N16" s="15">
        <f t="shared" si="7"/>
        <v>10.081131333830927</v>
      </c>
      <c r="O16" s="15">
        <f t="shared" ref="O16:T16" si="8">+O11/O9*100</f>
        <v>9.2959287262610317</v>
      </c>
      <c r="P16" s="15">
        <f t="shared" si="8"/>
        <v>7.2995591404946643</v>
      </c>
      <c r="Q16" s="15">
        <f t="shared" si="8"/>
        <v>7.5717359623194893</v>
      </c>
      <c r="R16" s="15">
        <f t="shared" si="8"/>
        <v>7.267036361436376</v>
      </c>
      <c r="S16" s="15">
        <f t="shared" si="8"/>
        <v>7.073903018080256</v>
      </c>
      <c r="T16" s="15">
        <f t="shared" si="8"/>
        <v>1.8557072506706171</v>
      </c>
      <c r="U16" s="15">
        <f t="shared" ref="U16:V16" si="9">+U11/U9*100</f>
        <v>5.9727623511895107</v>
      </c>
      <c r="V16" s="15">
        <f t="shared" si="9"/>
        <v>2.7010180760440474</v>
      </c>
    </row>
    <row r="17" spans="1:22" ht="15" customHeight="1" x14ac:dyDescent="0.25">
      <c r="A17" s="8" t="s">
        <v>15</v>
      </c>
      <c r="B17" s="4">
        <v>6.7</v>
      </c>
      <c r="C17" s="15">
        <f t="shared" ref="C17:N17" si="10">+C12/C9*100</f>
        <v>6.2260771850967451</v>
      </c>
      <c r="D17" s="15">
        <f t="shared" si="10"/>
        <v>6.0030159439260729</v>
      </c>
      <c r="E17" s="15">
        <f t="shared" si="10"/>
        <v>6.1510687944108575</v>
      </c>
      <c r="F17" s="15">
        <f t="shared" si="10"/>
        <v>6.3493956031945702</v>
      </c>
      <c r="G17" s="15">
        <f t="shared" si="10"/>
        <v>6.5825804466572633</v>
      </c>
      <c r="H17" s="15">
        <f t="shared" si="10"/>
        <v>6.9242328139725196</v>
      </c>
      <c r="I17" s="15">
        <f t="shared" si="10"/>
        <v>6.6439922476736006</v>
      </c>
      <c r="J17" s="15">
        <f t="shared" si="10"/>
        <v>2.5378623709398456</v>
      </c>
      <c r="K17" s="15">
        <f t="shared" si="10"/>
        <v>3.5843169956723653</v>
      </c>
      <c r="L17" s="15">
        <f t="shared" si="10"/>
        <v>3.5195149709618576</v>
      </c>
      <c r="M17" s="15">
        <f t="shared" si="10"/>
        <v>3.5344768760981937</v>
      </c>
      <c r="N17" s="15">
        <f t="shared" si="10"/>
        <v>3.3572119440162882</v>
      </c>
      <c r="O17" s="15">
        <f t="shared" ref="O17:T17" si="11">+O12/O9*100</f>
        <v>2.4998930803877917</v>
      </c>
      <c r="P17" s="15">
        <f t="shared" si="11"/>
        <v>2.209077108307596</v>
      </c>
      <c r="Q17" s="15">
        <f t="shared" si="11"/>
        <v>2.22117655658244</v>
      </c>
      <c r="R17" s="15">
        <f t="shared" si="11"/>
        <v>2.4450994134957615</v>
      </c>
      <c r="S17" s="15">
        <f t="shared" si="11"/>
        <v>2.263275660738552</v>
      </c>
      <c r="T17" s="15">
        <f t="shared" si="11"/>
        <v>0.56896789490775956</v>
      </c>
      <c r="U17" s="15">
        <f t="shared" ref="U17:V17" si="12">+U12/U9*100</f>
        <v>2.2379193258324839</v>
      </c>
      <c r="V17" s="15">
        <f t="shared" si="12"/>
        <v>4.4800540203615208E-2</v>
      </c>
    </row>
    <row r="18" spans="1:22" ht="15" customHeight="1" x14ac:dyDescent="0.25">
      <c r="A18" s="8"/>
    </row>
    <row r="19" spans="1:22" ht="15" customHeight="1" x14ac:dyDescent="0.25">
      <c r="A19" s="6" t="s">
        <v>16</v>
      </c>
      <c r="B19" s="376" t="s">
        <v>11</v>
      </c>
      <c r="C19" s="376"/>
      <c r="D19" s="376"/>
      <c r="E19" s="376"/>
      <c r="F19" s="376"/>
      <c r="G19" s="376"/>
      <c r="H19" s="376"/>
      <c r="I19" s="376"/>
      <c r="J19" s="376"/>
      <c r="K19" s="376"/>
      <c r="L19" s="376"/>
      <c r="M19" s="376"/>
      <c r="N19" s="376"/>
      <c r="O19" s="376"/>
      <c r="P19" s="376"/>
      <c r="Q19" s="376"/>
      <c r="R19" s="376"/>
      <c r="S19" s="256"/>
      <c r="T19" s="286"/>
      <c r="U19" s="298"/>
      <c r="V19" s="318"/>
    </row>
    <row r="20" spans="1:22" ht="15" customHeight="1" x14ac:dyDescent="0.25">
      <c r="A20" s="8" t="s">
        <v>12</v>
      </c>
      <c r="B20" s="14">
        <f t="shared" ref="B20:M20" si="13">SUM(B21:B23)</f>
        <v>955</v>
      </c>
      <c r="C20" s="14">
        <f t="shared" si="13"/>
        <v>747</v>
      </c>
      <c r="D20" s="14">
        <f t="shared" si="13"/>
        <v>975</v>
      </c>
      <c r="E20" s="14">
        <f t="shared" si="13"/>
        <v>653</v>
      </c>
      <c r="F20" s="14">
        <f t="shared" si="13"/>
        <v>660</v>
      </c>
      <c r="G20" s="14">
        <f t="shared" si="13"/>
        <v>370</v>
      </c>
      <c r="H20" s="14">
        <f t="shared" si="13"/>
        <v>367</v>
      </c>
      <c r="I20" s="14">
        <f t="shared" si="13"/>
        <v>251</v>
      </c>
      <c r="J20" s="14">
        <f t="shared" si="13"/>
        <v>323</v>
      </c>
      <c r="K20" s="14">
        <f t="shared" si="13"/>
        <v>318</v>
      </c>
      <c r="L20" s="14">
        <f t="shared" si="13"/>
        <v>357</v>
      </c>
      <c r="M20" s="14">
        <f t="shared" si="13"/>
        <v>302</v>
      </c>
      <c r="N20" s="14">
        <f t="shared" ref="N20:S20" si="14">SUM(N21:N23)</f>
        <v>279</v>
      </c>
      <c r="O20" s="14">
        <f t="shared" si="14"/>
        <v>224</v>
      </c>
      <c r="P20" s="14">
        <f t="shared" si="14"/>
        <v>188</v>
      </c>
      <c r="Q20" s="14">
        <f t="shared" si="14"/>
        <v>201</v>
      </c>
      <c r="R20" s="14">
        <f t="shared" si="14"/>
        <v>185</v>
      </c>
      <c r="S20" s="14">
        <f t="shared" si="14"/>
        <v>211</v>
      </c>
      <c r="T20" s="14">
        <f t="shared" ref="T20:U20" si="15">SUM(T21:T23)</f>
        <v>232</v>
      </c>
      <c r="U20" s="14">
        <f t="shared" si="15"/>
        <v>202</v>
      </c>
      <c r="V20" s="14">
        <f t="shared" ref="V20" si="16">SUM(V21:V23)</f>
        <v>262</v>
      </c>
    </row>
    <row r="21" spans="1:22" ht="15" customHeight="1" x14ac:dyDescent="0.25">
      <c r="A21" s="8" t="s">
        <v>13</v>
      </c>
      <c r="B21" s="14">
        <v>843</v>
      </c>
      <c r="C21" s="14">
        <v>645</v>
      </c>
      <c r="D21" s="14">
        <v>808</v>
      </c>
      <c r="E21" s="14">
        <v>590</v>
      </c>
      <c r="F21" s="14">
        <v>565</v>
      </c>
      <c r="G21" s="14">
        <v>324</v>
      </c>
      <c r="H21" s="14">
        <v>303</v>
      </c>
      <c r="I21" s="14">
        <v>237</v>
      </c>
      <c r="J21" s="14">
        <v>291</v>
      </c>
      <c r="K21" s="14">
        <v>289</v>
      </c>
      <c r="L21" s="14">
        <v>329</v>
      </c>
      <c r="M21" s="14">
        <v>250</v>
      </c>
      <c r="N21" s="14">
        <v>237</v>
      </c>
      <c r="O21" s="14">
        <v>181</v>
      </c>
      <c r="P21" s="14">
        <v>170</v>
      </c>
      <c r="Q21" s="14">
        <v>184</v>
      </c>
      <c r="R21" s="14">
        <v>166</v>
      </c>
      <c r="S21" s="14">
        <v>205</v>
      </c>
      <c r="T21" s="14">
        <v>222</v>
      </c>
      <c r="U21" s="14">
        <v>176</v>
      </c>
      <c r="V21" s="14">
        <v>228</v>
      </c>
    </row>
    <row r="22" spans="1:22" ht="15" customHeight="1" x14ac:dyDescent="0.25">
      <c r="A22" s="8" t="s">
        <v>14</v>
      </c>
      <c r="B22" s="14">
        <v>12</v>
      </c>
      <c r="C22" s="14">
        <v>40</v>
      </c>
      <c r="D22" s="14">
        <v>62</v>
      </c>
      <c r="E22" s="14">
        <v>16</v>
      </c>
      <c r="F22" s="14">
        <v>22</v>
      </c>
      <c r="G22" s="14">
        <v>18</v>
      </c>
      <c r="H22" s="14">
        <v>10</v>
      </c>
      <c r="I22" s="14">
        <v>5</v>
      </c>
      <c r="J22" s="14">
        <v>27</v>
      </c>
      <c r="K22" s="14">
        <v>23</v>
      </c>
      <c r="L22" s="14">
        <v>27</v>
      </c>
      <c r="M22" s="14">
        <v>47</v>
      </c>
      <c r="N22" s="14">
        <v>39</v>
      </c>
      <c r="O22" s="14">
        <v>41</v>
      </c>
      <c r="P22" s="14">
        <v>17</v>
      </c>
      <c r="Q22" s="14">
        <v>15</v>
      </c>
      <c r="R22" s="14">
        <v>19</v>
      </c>
      <c r="S22" s="14">
        <v>6</v>
      </c>
      <c r="T22" s="14">
        <v>10</v>
      </c>
      <c r="U22" s="14">
        <v>26</v>
      </c>
      <c r="V22" s="14">
        <v>34</v>
      </c>
    </row>
    <row r="23" spans="1:22" ht="15" customHeight="1" x14ac:dyDescent="0.25">
      <c r="A23" s="8" t="s">
        <v>15</v>
      </c>
      <c r="B23" s="14">
        <v>100</v>
      </c>
      <c r="C23" s="14">
        <v>62</v>
      </c>
      <c r="D23" s="14">
        <v>105</v>
      </c>
      <c r="E23" s="14">
        <v>47</v>
      </c>
      <c r="F23" s="14">
        <v>73</v>
      </c>
      <c r="G23" s="14">
        <v>28</v>
      </c>
      <c r="H23" s="14">
        <v>54</v>
      </c>
      <c r="I23" s="14">
        <v>9</v>
      </c>
      <c r="J23" s="14">
        <v>5</v>
      </c>
      <c r="K23" s="14">
        <v>6</v>
      </c>
      <c r="L23" s="14">
        <v>1</v>
      </c>
      <c r="M23" s="14">
        <v>5</v>
      </c>
      <c r="N23" s="14">
        <v>3</v>
      </c>
      <c r="O23" s="14">
        <v>2</v>
      </c>
      <c r="P23" s="14">
        <v>1</v>
      </c>
      <c r="Q23" s="14">
        <v>2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</row>
    <row r="24" spans="1:22" ht="15" customHeight="1" x14ac:dyDescent="0.25">
      <c r="A24" s="9"/>
    </row>
    <row r="25" spans="1:22" ht="15" customHeight="1" x14ac:dyDescent="0.25">
      <c r="A25" s="9"/>
      <c r="B25" s="376" t="s">
        <v>225</v>
      </c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256"/>
      <c r="T25" s="286"/>
      <c r="U25" s="298"/>
      <c r="V25" s="318"/>
    </row>
    <row r="26" spans="1:22" ht="15" customHeight="1" x14ac:dyDescent="0.25">
      <c r="A26" s="8" t="s">
        <v>13</v>
      </c>
      <c r="B26" s="4">
        <v>88.3</v>
      </c>
      <c r="C26" s="15">
        <f t="shared" ref="C26:N26" si="17">+C21/C20*100</f>
        <v>86.345381526104418</v>
      </c>
      <c r="D26" s="15">
        <f t="shared" si="17"/>
        <v>82.871794871794862</v>
      </c>
      <c r="E26" s="15">
        <f t="shared" si="17"/>
        <v>90.352220520673811</v>
      </c>
      <c r="F26" s="15">
        <f t="shared" si="17"/>
        <v>85.606060606060609</v>
      </c>
      <c r="G26" s="15">
        <f t="shared" si="17"/>
        <v>87.567567567567579</v>
      </c>
      <c r="H26" s="15">
        <f t="shared" si="17"/>
        <v>82.561307901907355</v>
      </c>
      <c r="I26" s="15">
        <f t="shared" si="17"/>
        <v>94.422310756972109</v>
      </c>
      <c r="J26" s="15">
        <f t="shared" si="17"/>
        <v>90.092879256965944</v>
      </c>
      <c r="K26" s="15">
        <f t="shared" si="17"/>
        <v>90.880503144654085</v>
      </c>
      <c r="L26" s="15">
        <f t="shared" si="17"/>
        <v>92.156862745098039</v>
      </c>
      <c r="M26" s="15">
        <f t="shared" si="17"/>
        <v>82.78145695364239</v>
      </c>
      <c r="N26" s="15">
        <f t="shared" si="17"/>
        <v>84.946236559139791</v>
      </c>
      <c r="O26" s="15">
        <f t="shared" ref="O26:T26" si="18">+O21/O20*100</f>
        <v>80.803571428571431</v>
      </c>
      <c r="P26" s="15">
        <f t="shared" si="18"/>
        <v>90.425531914893625</v>
      </c>
      <c r="Q26" s="15">
        <f t="shared" si="18"/>
        <v>91.542288557213936</v>
      </c>
      <c r="R26" s="15">
        <f t="shared" si="18"/>
        <v>89.72972972972974</v>
      </c>
      <c r="S26" s="15">
        <f t="shared" si="18"/>
        <v>97.156398104265406</v>
      </c>
      <c r="T26" s="15">
        <f t="shared" si="18"/>
        <v>95.689655172413794</v>
      </c>
      <c r="U26" s="15">
        <f t="shared" ref="U26:V26" si="19">+U21/U20*100</f>
        <v>87.128712871287135</v>
      </c>
      <c r="V26" s="15">
        <f t="shared" si="19"/>
        <v>87.022900763358777</v>
      </c>
    </row>
    <row r="27" spans="1:22" ht="15" customHeight="1" x14ac:dyDescent="0.25">
      <c r="A27" s="8" t="s">
        <v>14</v>
      </c>
      <c r="B27" s="4">
        <v>1.2</v>
      </c>
      <c r="C27" s="15">
        <f t="shared" ref="C27:N27" si="20">+C22/C20*100</f>
        <v>5.3547523427041499</v>
      </c>
      <c r="D27" s="15">
        <f t="shared" si="20"/>
        <v>6.3589743589743595</v>
      </c>
      <c r="E27" s="15">
        <f t="shared" si="20"/>
        <v>2.4502297090352223</v>
      </c>
      <c r="F27" s="15">
        <f t="shared" si="20"/>
        <v>3.3333333333333335</v>
      </c>
      <c r="G27" s="15">
        <f t="shared" si="20"/>
        <v>4.8648648648648649</v>
      </c>
      <c r="H27" s="15">
        <f t="shared" si="20"/>
        <v>2.7247956403269753</v>
      </c>
      <c r="I27" s="15">
        <f t="shared" si="20"/>
        <v>1.9920318725099602</v>
      </c>
      <c r="J27" s="15">
        <f t="shared" si="20"/>
        <v>8.3591331269349833</v>
      </c>
      <c r="K27" s="15">
        <f t="shared" si="20"/>
        <v>7.232704402515723</v>
      </c>
      <c r="L27" s="15">
        <f t="shared" si="20"/>
        <v>7.5630252100840334</v>
      </c>
      <c r="M27" s="15">
        <f t="shared" si="20"/>
        <v>15.562913907284766</v>
      </c>
      <c r="N27" s="15">
        <f t="shared" si="20"/>
        <v>13.978494623655912</v>
      </c>
      <c r="O27" s="15">
        <f t="shared" ref="O27:T27" si="21">+O22/O20*100</f>
        <v>18.303571428571427</v>
      </c>
      <c r="P27" s="15">
        <f t="shared" si="21"/>
        <v>9.0425531914893629</v>
      </c>
      <c r="Q27" s="15">
        <f t="shared" si="21"/>
        <v>7.4626865671641784</v>
      </c>
      <c r="R27" s="15">
        <f t="shared" si="21"/>
        <v>10.27027027027027</v>
      </c>
      <c r="S27" s="15">
        <f t="shared" si="21"/>
        <v>2.8436018957345972</v>
      </c>
      <c r="T27" s="15">
        <f t="shared" si="21"/>
        <v>4.3103448275862073</v>
      </c>
      <c r="U27" s="15">
        <f t="shared" ref="U27:V27" si="22">+U22/U20*100</f>
        <v>12.871287128712872</v>
      </c>
      <c r="V27" s="15">
        <f t="shared" si="22"/>
        <v>12.977099236641221</v>
      </c>
    </row>
    <row r="28" spans="1:22" ht="15" customHeight="1" x14ac:dyDescent="0.25">
      <c r="A28" s="8" t="s">
        <v>15</v>
      </c>
      <c r="B28" s="4">
        <v>10.5</v>
      </c>
      <c r="C28" s="15">
        <f t="shared" ref="C28:N28" si="23">+C23/C20*100</f>
        <v>8.2998661311914326</v>
      </c>
      <c r="D28" s="15">
        <f t="shared" si="23"/>
        <v>10.76923076923077</v>
      </c>
      <c r="E28" s="15">
        <f t="shared" si="23"/>
        <v>7.1975497702909648</v>
      </c>
      <c r="F28" s="15">
        <f t="shared" si="23"/>
        <v>11.060606060606061</v>
      </c>
      <c r="G28" s="15">
        <f t="shared" si="23"/>
        <v>7.5675675675675684</v>
      </c>
      <c r="H28" s="15">
        <f t="shared" si="23"/>
        <v>14.713896457765669</v>
      </c>
      <c r="I28" s="15">
        <f t="shared" si="23"/>
        <v>3.5856573705179287</v>
      </c>
      <c r="J28" s="15">
        <f t="shared" si="23"/>
        <v>1.5479876160990713</v>
      </c>
      <c r="K28" s="15">
        <f t="shared" si="23"/>
        <v>1.8867924528301887</v>
      </c>
      <c r="L28" s="15">
        <f t="shared" si="23"/>
        <v>0.28011204481792717</v>
      </c>
      <c r="M28" s="15">
        <f t="shared" si="23"/>
        <v>1.6556291390728477</v>
      </c>
      <c r="N28" s="15">
        <f t="shared" si="23"/>
        <v>1.0752688172043012</v>
      </c>
      <c r="O28" s="15">
        <f t="shared" ref="O28:T28" si="24">+O23/O20*100</f>
        <v>0.89285714285714279</v>
      </c>
      <c r="P28" s="15">
        <f t="shared" si="24"/>
        <v>0.53191489361702127</v>
      </c>
      <c r="Q28" s="15">
        <f t="shared" si="24"/>
        <v>0.99502487562189057</v>
      </c>
      <c r="R28" s="15">
        <f t="shared" si="24"/>
        <v>0</v>
      </c>
      <c r="S28" s="15">
        <f t="shared" si="24"/>
        <v>0</v>
      </c>
      <c r="T28" s="15">
        <f t="shared" si="24"/>
        <v>0</v>
      </c>
      <c r="U28" s="15">
        <f t="shared" ref="U28:V28" si="25">+U23/U20*100</f>
        <v>0</v>
      </c>
      <c r="V28" s="15">
        <f t="shared" si="25"/>
        <v>0</v>
      </c>
    </row>
    <row r="29" spans="1:22" ht="15" customHeight="1" x14ac:dyDescent="0.25">
      <c r="A29" s="9"/>
    </row>
    <row r="30" spans="1:22" ht="15" customHeight="1" x14ac:dyDescent="0.25">
      <c r="A30" s="373" t="s">
        <v>318</v>
      </c>
    </row>
    <row r="31" spans="1:22" ht="15" customHeight="1" x14ac:dyDescent="0.25">
      <c r="A31" s="373"/>
      <c r="B31" s="376" t="s">
        <v>11</v>
      </c>
      <c r="C31" s="376"/>
      <c r="D31" s="376"/>
      <c r="E31" s="376"/>
      <c r="F31" s="376"/>
      <c r="G31" s="376"/>
      <c r="H31" s="376"/>
      <c r="I31" s="376"/>
      <c r="J31" s="376"/>
      <c r="K31" s="376"/>
      <c r="L31" s="376"/>
      <c r="M31" s="376"/>
      <c r="N31" s="376"/>
      <c r="O31" s="376"/>
      <c r="P31" s="376"/>
      <c r="Q31" s="376"/>
      <c r="R31" s="376"/>
      <c r="S31" s="256"/>
      <c r="T31" s="286"/>
      <c r="U31" s="298"/>
      <c r="V31" s="318"/>
    </row>
    <row r="32" spans="1:22" ht="15" customHeight="1" x14ac:dyDescent="0.25">
      <c r="A32" s="8" t="s">
        <v>12</v>
      </c>
      <c r="B32" s="16" t="s">
        <v>17</v>
      </c>
      <c r="C32" s="16" t="s">
        <v>17</v>
      </c>
      <c r="D32" s="16" t="s">
        <v>17</v>
      </c>
      <c r="E32" s="16" t="s">
        <v>17</v>
      </c>
      <c r="F32" s="16" t="s">
        <v>17</v>
      </c>
      <c r="G32" s="16" t="s">
        <v>17</v>
      </c>
      <c r="H32" s="16" t="s">
        <v>17</v>
      </c>
      <c r="I32" s="16" t="s">
        <v>17</v>
      </c>
      <c r="J32" s="16" t="s">
        <v>17</v>
      </c>
      <c r="K32" s="17">
        <f t="shared" ref="K32:P32" si="26">SUM(K33:K35)</f>
        <v>305605</v>
      </c>
      <c r="L32" s="17">
        <f t="shared" si="26"/>
        <v>311227</v>
      </c>
      <c r="M32" s="17">
        <f t="shared" si="26"/>
        <v>313288</v>
      </c>
      <c r="N32" s="17">
        <f t="shared" si="26"/>
        <v>316723</v>
      </c>
      <c r="O32" s="17">
        <f t="shared" si="26"/>
        <v>323807</v>
      </c>
      <c r="P32" s="17">
        <f t="shared" si="26"/>
        <v>335714</v>
      </c>
      <c r="Q32" s="17">
        <f t="shared" ref="Q32:V32" si="27">SUM(Q33:Q35)</f>
        <v>336563</v>
      </c>
      <c r="R32" s="17">
        <f t="shared" si="27"/>
        <v>336477</v>
      </c>
      <c r="S32" s="17">
        <f t="shared" si="27"/>
        <v>339468</v>
      </c>
      <c r="T32" s="17">
        <f t="shared" si="27"/>
        <v>351589</v>
      </c>
      <c r="U32" s="17">
        <f t="shared" si="27"/>
        <v>364592</v>
      </c>
      <c r="V32" s="17">
        <f t="shared" si="27"/>
        <v>382412</v>
      </c>
    </row>
    <row r="33" spans="1:22" ht="15" customHeight="1" x14ac:dyDescent="0.25">
      <c r="A33" s="8" t="s">
        <v>13</v>
      </c>
      <c r="B33" s="16" t="s">
        <v>17</v>
      </c>
      <c r="C33" s="16" t="s">
        <v>17</v>
      </c>
      <c r="D33" s="16" t="s">
        <v>17</v>
      </c>
      <c r="E33" s="16" t="s">
        <v>17</v>
      </c>
      <c r="F33" s="16" t="s">
        <v>17</v>
      </c>
      <c r="G33" s="16" t="s">
        <v>17</v>
      </c>
      <c r="H33" s="16" t="s">
        <v>17</v>
      </c>
      <c r="I33" s="16" t="s">
        <v>17</v>
      </c>
      <c r="J33" s="16" t="s">
        <v>17</v>
      </c>
      <c r="K33" s="14">
        <v>173296</v>
      </c>
      <c r="L33" s="14">
        <v>176067</v>
      </c>
      <c r="M33" s="14">
        <v>179931</v>
      </c>
      <c r="N33" s="14">
        <f>182392+506</f>
        <v>182898</v>
      </c>
      <c r="O33" s="14">
        <v>188355</v>
      </c>
      <c r="P33" s="14">
        <v>200799</v>
      </c>
      <c r="Q33" s="14">
        <v>202160</v>
      </c>
      <c r="R33" s="14">
        <v>207574</v>
      </c>
      <c r="S33" s="14">
        <v>213276</v>
      </c>
      <c r="T33" s="14">
        <v>313083</v>
      </c>
      <c r="U33" s="14">
        <v>278985</v>
      </c>
      <c r="V33" s="14">
        <v>309323</v>
      </c>
    </row>
    <row r="34" spans="1:22" ht="15" customHeight="1" x14ac:dyDescent="0.25">
      <c r="A34" s="8" t="s">
        <v>14</v>
      </c>
      <c r="B34" s="16" t="s">
        <v>17</v>
      </c>
      <c r="C34" s="16" t="s">
        <v>17</v>
      </c>
      <c r="D34" s="16" t="s">
        <v>17</v>
      </c>
      <c r="E34" s="16" t="s">
        <v>17</v>
      </c>
      <c r="F34" s="16" t="s">
        <v>17</v>
      </c>
      <c r="G34" s="16" t="s">
        <v>17</v>
      </c>
      <c r="H34" s="16" t="s">
        <v>17</v>
      </c>
      <c r="I34" s="16" t="s">
        <v>17</v>
      </c>
      <c r="J34" s="16" t="s">
        <v>17</v>
      </c>
      <c r="K34" s="14">
        <v>110225</v>
      </c>
      <c r="L34" s="14">
        <v>108644</v>
      </c>
      <c r="M34" s="14">
        <v>108587</v>
      </c>
      <c r="N34" s="14">
        <f>107903+419</f>
        <v>108322</v>
      </c>
      <c r="O34" s="14">
        <v>108147</v>
      </c>
      <c r="P34" s="14">
        <v>105657</v>
      </c>
      <c r="Q34" s="14">
        <v>102462</v>
      </c>
      <c r="R34" s="14">
        <v>98917</v>
      </c>
      <c r="S34" s="14">
        <v>97601</v>
      </c>
      <c r="T34" s="14">
        <v>38500</v>
      </c>
      <c r="U34" s="14">
        <v>85607</v>
      </c>
      <c r="V34" s="14">
        <v>73089</v>
      </c>
    </row>
    <row r="35" spans="1:22" ht="15" customHeight="1" x14ac:dyDescent="0.25">
      <c r="A35" s="8" t="s">
        <v>15</v>
      </c>
      <c r="B35" s="16" t="s">
        <v>17</v>
      </c>
      <c r="C35" s="16" t="s">
        <v>17</v>
      </c>
      <c r="D35" s="16" t="s">
        <v>17</v>
      </c>
      <c r="E35" s="16" t="s">
        <v>17</v>
      </c>
      <c r="F35" s="16" t="s">
        <v>17</v>
      </c>
      <c r="G35" s="16" t="s">
        <v>17</v>
      </c>
      <c r="H35" s="16" t="s">
        <v>17</v>
      </c>
      <c r="I35" s="16" t="s">
        <v>17</v>
      </c>
      <c r="J35" s="16" t="s">
        <v>17</v>
      </c>
      <c r="K35" s="14">
        <v>22084</v>
      </c>
      <c r="L35" s="14">
        <v>26516</v>
      </c>
      <c r="M35" s="14">
        <v>24770</v>
      </c>
      <c r="N35" s="14">
        <f>25286+217</f>
        <v>25503</v>
      </c>
      <c r="O35" s="14">
        <v>27305</v>
      </c>
      <c r="P35" s="14">
        <v>29258</v>
      </c>
      <c r="Q35" s="14">
        <v>31941</v>
      </c>
      <c r="R35" s="14">
        <v>29986</v>
      </c>
      <c r="S35" s="14">
        <v>28591</v>
      </c>
      <c r="T35" s="14">
        <v>6</v>
      </c>
      <c r="U35" s="14">
        <v>0</v>
      </c>
      <c r="V35" s="14">
        <v>0</v>
      </c>
    </row>
    <row r="36" spans="1:22" ht="15" customHeight="1" x14ac:dyDescent="0.25">
      <c r="A36" s="9"/>
    </row>
    <row r="37" spans="1:22" ht="15" customHeight="1" x14ac:dyDescent="0.25">
      <c r="A37" s="9"/>
      <c r="B37" s="376" t="s">
        <v>225</v>
      </c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256"/>
      <c r="T37" s="286"/>
      <c r="U37" s="298"/>
      <c r="V37" s="318"/>
    </row>
    <row r="38" spans="1:22" ht="15" customHeight="1" x14ac:dyDescent="0.25">
      <c r="A38" s="8" t="s">
        <v>13</v>
      </c>
      <c r="B38" s="16" t="s">
        <v>17</v>
      </c>
      <c r="C38" s="16" t="s">
        <v>17</v>
      </c>
      <c r="D38" s="16" t="s">
        <v>17</v>
      </c>
      <c r="E38" s="16" t="s">
        <v>17</v>
      </c>
      <c r="F38" s="16" t="s">
        <v>17</v>
      </c>
      <c r="G38" s="16" t="s">
        <v>17</v>
      </c>
      <c r="H38" s="16" t="s">
        <v>17</v>
      </c>
      <c r="I38" s="16" t="s">
        <v>17</v>
      </c>
      <c r="J38" s="16" t="s">
        <v>17</v>
      </c>
      <c r="K38" s="15">
        <f t="shared" ref="K38:P38" si="28">+K33/K32*100</f>
        <v>56.705878503296738</v>
      </c>
      <c r="L38" s="15">
        <f t="shared" si="28"/>
        <v>56.571891256221342</v>
      </c>
      <c r="M38" s="15">
        <f t="shared" si="28"/>
        <v>57.433096703352824</v>
      </c>
      <c r="N38" s="15">
        <f t="shared" si="28"/>
        <v>57.746990272256824</v>
      </c>
      <c r="O38" s="15">
        <f t="shared" si="28"/>
        <v>58.168909257675097</v>
      </c>
      <c r="P38" s="15">
        <f t="shared" si="28"/>
        <v>59.812518989377864</v>
      </c>
      <c r="Q38" s="15">
        <f t="shared" ref="Q38:V38" si="29">+Q33/Q32*100</f>
        <v>60.066020329032014</v>
      </c>
      <c r="R38" s="15">
        <f t="shared" si="29"/>
        <v>61.690397857803056</v>
      </c>
      <c r="S38" s="15">
        <f t="shared" si="29"/>
        <v>62.826540351373325</v>
      </c>
      <c r="T38" s="15">
        <f t="shared" si="29"/>
        <v>89.048007759059587</v>
      </c>
      <c r="U38" s="15">
        <f t="shared" si="29"/>
        <v>76.51978101549129</v>
      </c>
      <c r="V38" s="15">
        <f t="shared" si="29"/>
        <v>80.88736755122747</v>
      </c>
    </row>
    <row r="39" spans="1:22" ht="15" customHeight="1" x14ac:dyDescent="0.25">
      <c r="A39" s="8" t="s">
        <v>14</v>
      </c>
      <c r="B39" s="16" t="s">
        <v>17</v>
      </c>
      <c r="C39" s="16" t="s">
        <v>17</v>
      </c>
      <c r="D39" s="16" t="s">
        <v>17</v>
      </c>
      <c r="E39" s="16" t="s">
        <v>17</v>
      </c>
      <c r="F39" s="16" t="s">
        <v>17</v>
      </c>
      <c r="G39" s="16" t="s">
        <v>17</v>
      </c>
      <c r="H39" s="16" t="s">
        <v>17</v>
      </c>
      <c r="I39" s="16" t="s">
        <v>17</v>
      </c>
      <c r="J39" s="16" t="s">
        <v>17</v>
      </c>
      <c r="K39" s="15">
        <f t="shared" ref="K39:P39" si="30">+K34/K32*100</f>
        <v>36.067799937828241</v>
      </c>
      <c r="L39" s="15">
        <f t="shared" si="30"/>
        <v>34.908282379099496</v>
      </c>
      <c r="M39" s="15">
        <f t="shared" si="30"/>
        <v>34.660440233906179</v>
      </c>
      <c r="N39" s="15">
        <f t="shared" si="30"/>
        <v>34.200863214859673</v>
      </c>
      <c r="O39" s="15">
        <f t="shared" si="30"/>
        <v>33.398598547900448</v>
      </c>
      <c r="P39" s="15">
        <f t="shared" si="30"/>
        <v>31.47232465729758</v>
      </c>
      <c r="Q39" s="15">
        <f t="shared" ref="Q39:V39" si="31">+Q34/Q32*100</f>
        <v>30.44363165291491</v>
      </c>
      <c r="R39" s="15">
        <f t="shared" si="31"/>
        <v>29.397848887145333</v>
      </c>
      <c r="S39" s="15">
        <f t="shared" si="31"/>
        <v>28.751163585374762</v>
      </c>
      <c r="T39" s="15">
        <f t="shared" si="31"/>
        <v>10.950285702908793</v>
      </c>
      <c r="U39" s="15">
        <f t="shared" si="31"/>
        <v>23.48021898450871</v>
      </c>
      <c r="V39" s="15">
        <f t="shared" si="31"/>
        <v>19.11263244877253</v>
      </c>
    </row>
    <row r="40" spans="1:22" ht="15" customHeight="1" x14ac:dyDescent="0.25">
      <c r="A40" s="10" t="s">
        <v>15</v>
      </c>
      <c r="B40" s="16" t="s">
        <v>17</v>
      </c>
      <c r="C40" s="16" t="s">
        <v>17</v>
      </c>
      <c r="D40" s="16" t="s">
        <v>17</v>
      </c>
      <c r="E40" s="16" t="s">
        <v>17</v>
      </c>
      <c r="F40" s="16" t="s">
        <v>17</v>
      </c>
      <c r="G40" s="16" t="s">
        <v>17</v>
      </c>
      <c r="H40" s="16" t="s">
        <v>17</v>
      </c>
      <c r="I40" s="16" t="s">
        <v>17</v>
      </c>
      <c r="J40" s="16" t="s">
        <v>17</v>
      </c>
      <c r="K40" s="18">
        <f t="shared" ref="K40:P40" si="32">+K35/K32*100</f>
        <v>7.2263215588750178</v>
      </c>
      <c r="L40" s="18">
        <f t="shared" si="32"/>
        <v>8.5198263646791581</v>
      </c>
      <c r="M40" s="18">
        <f t="shared" si="32"/>
        <v>7.9064630627409924</v>
      </c>
      <c r="N40" s="18">
        <f t="shared" si="32"/>
        <v>8.0521465128834979</v>
      </c>
      <c r="O40" s="18">
        <f t="shared" si="32"/>
        <v>8.4324921944244569</v>
      </c>
      <c r="P40" s="18">
        <f t="shared" si="32"/>
        <v>8.7151563533245557</v>
      </c>
      <c r="Q40" s="18">
        <f t="shared" ref="Q40:V40" si="33">+Q35/Q32*100</f>
        <v>9.4903480180530835</v>
      </c>
      <c r="R40" s="18">
        <f t="shared" si="33"/>
        <v>8.9117532550516074</v>
      </c>
      <c r="S40" s="18">
        <f t="shared" si="33"/>
        <v>8.4222960632519115</v>
      </c>
      <c r="T40" s="18">
        <f t="shared" si="33"/>
        <v>1.7065380316221498E-3</v>
      </c>
      <c r="U40" s="18">
        <f t="shared" si="33"/>
        <v>0</v>
      </c>
      <c r="V40" s="18">
        <f t="shared" si="33"/>
        <v>0</v>
      </c>
    </row>
    <row r="41" spans="1:22" ht="15" customHeight="1" x14ac:dyDescent="0.25">
      <c r="A41" s="9"/>
    </row>
    <row r="42" spans="1:22" ht="15" customHeight="1" x14ac:dyDescent="0.25">
      <c r="A42" s="373" t="s">
        <v>319</v>
      </c>
    </row>
    <row r="43" spans="1:22" ht="15" customHeight="1" x14ac:dyDescent="0.25">
      <c r="A43" s="373"/>
      <c r="B43" s="376" t="s">
        <v>11</v>
      </c>
      <c r="C43" s="376"/>
      <c r="D43" s="376"/>
      <c r="E43" s="376"/>
      <c r="F43" s="376"/>
      <c r="G43" s="376"/>
      <c r="H43" s="376"/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256"/>
      <c r="T43" s="286"/>
      <c r="U43" s="298"/>
      <c r="V43" s="318"/>
    </row>
    <row r="44" spans="1:22" ht="15" customHeight="1" x14ac:dyDescent="0.25">
      <c r="A44" s="8" t="s">
        <v>12</v>
      </c>
      <c r="B44" s="17">
        <f>SUM(B45:B47)</f>
        <v>201807</v>
      </c>
      <c r="C44" s="17">
        <f>SUM(C45:C47)</f>
        <v>214133</v>
      </c>
      <c r="D44" s="17">
        <f>SUM(D45:D47)</f>
        <v>222403</v>
      </c>
      <c r="E44" s="17">
        <f>SUM(E45:E47)</f>
        <v>241675</v>
      </c>
      <c r="F44" s="17">
        <f>SUM(F45:F47)</f>
        <v>247336</v>
      </c>
      <c r="G44" s="17">
        <f t="shared" ref="G44:L44" si="34">SUM(G45:G47)</f>
        <v>257917</v>
      </c>
      <c r="H44" s="17">
        <f t="shared" si="34"/>
        <v>262719</v>
      </c>
      <c r="I44" s="17">
        <f t="shared" si="34"/>
        <v>265241</v>
      </c>
      <c r="J44" s="17">
        <f t="shared" si="34"/>
        <v>265580</v>
      </c>
      <c r="K44" s="17">
        <f t="shared" si="34"/>
        <v>276378</v>
      </c>
      <c r="L44" s="17">
        <f t="shared" si="34"/>
        <v>282217</v>
      </c>
      <c r="M44" s="17">
        <f t="shared" ref="M44:R44" si="35">SUM(M45:M47)</f>
        <v>284188</v>
      </c>
      <c r="N44" s="17">
        <f t="shared" si="35"/>
        <v>287019</v>
      </c>
      <c r="O44" s="17">
        <f t="shared" si="35"/>
        <v>291732</v>
      </c>
      <c r="P44" s="17">
        <f t="shared" si="35"/>
        <v>299974</v>
      </c>
      <c r="Q44" s="17">
        <f t="shared" si="35"/>
        <v>299807</v>
      </c>
      <c r="R44" s="17">
        <f t="shared" si="35"/>
        <v>299388</v>
      </c>
      <c r="S44" s="17">
        <f t="shared" ref="S44:T44" si="36">SUM(S45:S47)</f>
        <v>302214</v>
      </c>
      <c r="T44" s="17">
        <f t="shared" si="36"/>
        <v>310457</v>
      </c>
      <c r="U44" s="17">
        <f t="shared" ref="U44:V44" si="37">SUM(U45:U47)</f>
        <v>323804</v>
      </c>
      <c r="V44" s="17">
        <f t="shared" si="37"/>
        <v>334425</v>
      </c>
    </row>
    <row r="45" spans="1:22" ht="15" customHeight="1" x14ac:dyDescent="0.25">
      <c r="A45" s="8" t="s">
        <v>13</v>
      </c>
      <c r="B45" s="14">
        <f>91586+24930</f>
        <v>116516</v>
      </c>
      <c r="C45" s="14">
        <v>117457</v>
      </c>
      <c r="D45" s="14">
        <v>121416</v>
      </c>
      <c r="E45" s="14">
        <v>136063</v>
      </c>
      <c r="F45" s="14">
        <v>136988</v>
      </c>
      <c r="G45" s="14">
        <v>138450</v>
      </c>
      <c r="H45" s="14">
        <v>138757</v>
      </c>
      <c r="I45" s="14">
        <v>143539</v>
      </c>
      <c r="J45" s="14">
        <v>159770</v>
      </c>
      <c r="K45" s="14">
        <v>156523</v>
      </c>
      <c r="L45" s="14">
        <v>158590</v>
      </c>
      <c r="M45" s="14">
        <v>163026</v>
      </c>
      <c r="N45" s="14">
        <f>164828+506</f>
        <v>165334</v>
      </c>
      <c r="O45" s="14">
        <f>43219+125596</f>
        <v>168815</v>
      </c>
      <c r="P45" s="14">
        <v>177502</v>
      </c>
      <c r="Q45" s="14">
        <v>178068</v>
      </c>
      <c r="R45" s="14">
        <v>182680</v>
      </c>
      <c r="S45" s="14">
        <v>188870</v>
      </c>
      <c r="T45" s="14">
        <v>277408</v>
      </c>
      <c r="U45" s="14">
        <v>247071</v>
      </c>
      <c r="V45" s="14">
        <v>273302</v>
      </c>
    </row>
    <row r="46" spans="1:22" ht="15" customHeight="1" x14ac:dyDescent="0.25">
      <c r="A46" s="8" t="s">
        <v>14</v>
      </c>
      <c r="B46" s="14">
        <f>49412+13792</f>
        <v>63204</v>
      </c>
      <c r="C46" s="14">
        <v>70690</v>
      </c>
      <c r="D46" s="14">
        <v>73468</v>
      </c>
      <c r="E46" s="14">
        <v>77308</v>
      </c>
      <c r="F46" s="14">
        <v>79955</v>
      </c>
      <c r="G46" s="14">
        <v>85212</v>
      </c>
      <c r="H46" s="14">
        <v>85650</v>
      </c>
      <c r="I46" s="14">
        <v>83878</v>
      </c>
      <c r="J46" s="14">
        <v>90016</v>
      </c>
      <c r="K46" s="14">
        <v>98042</v>
      </c>
      <c r="L46" s="14">
        <v>97882</v>
      </c>
      <c r="M46" s="14">
        <v>96953</v>
      </c>
      <c r="N46" s="14">
        <f>96271+419</f>
        <v>96690</v>
      </c>
      <c r="O46" s="14">
        <f>72720+23792</f>
        <v>96512</v>
      </c>
      <c r="P46" s="14">
        <v>93242</v>
      </c>
      <c r="Q46" s="14">
        <v>90913</v>
      </c>
      <c r="R46" s="14">
        <v>86722</v>
      </c>
      <c r="S46" s="14">
        <v>84753</v>
      </c>
      <c r="T46" s="14">
        <v>33043</v>
      </c>
      <c r="U46" s="14">
        <v>76733</v>
      </c>
      <c r="V46" s="14">
        <v>61123</v>
      </c>
    </row>
    <row r="47" spans="1:22" ht="15" customHeight="1" x14ac:dyDescent="0.25">
      <c r="A47" s="8" t="s">
        <v>15</v>
      </c>
      <c r="B47" s="14">
        <f>18330+3757</f>
        <v>22087</v>
      </c>
      <c r="C47" s="14">
        <v>25986</v>
      </c>
      <c r="D47" s="14">
        <v>27519</v>
      </c>
      <c r="E47" s="14">
        <v>28304</v>
      </c>
      <c r="F47" s="14">
        <v>30393</v>
      </c>
      <c r="G47" s="14">
        <v>34255</v>
      </c>
      <c r="H47" s="14">
        <v>38312</v>
      </c>
      <c r="I47" s="14">
        <v>37824</v>
      </c>
      <c r="J47" s="14">
        <v>15794</v>
      </c>
      <c r="K47" s="14">
        <v>21813</v>
      </c>
      <c r="L47" s="14">
        <v>25745</v>
      </c>
      <c r="M47" s="14">
        <v>24209</v>
      </c>
      <c r="N47" s="14">
        <f>24778+217</f>
        <v>24995</v>
      </c>
      <c r="O47" s="14">
        <f>5984+20421</f>
        <v>26405</v>
      </c>
      <c r="P47" s="14">
        <v>29230</v>
      </c>
      <c r="Q47" s="14">
        <v>30826</v>
      </c>
      <c r="R47" s="14">
        <v>29986</v>
      </c>
      <c r="S47" s="14">
        <v>28591</v>
      </c>
      <c r="T47" s="14">
        <v>6</v>
      </c>
      <c r="U47" s="14">
        <v>0</v>
      </c>
      <c r="V47" s="14">
        <v>0</v>
      </c>
    </row>
    <row r="48" spans="1:22" ht="15" customHeight="1" x14ac:dyDescent="0.25">
      <c r="A48" s="9"/>
    </row>
    <row r="49" spans="1:22" ht="15" customHeight="1" x14ac:dyDescent="0.25">
      <c r="A49" s="9"/>
      <c r="B49" s="376" t="s">
        <v>225</v>
      </c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256"/>
      <c r="T49" s="286"/>
      <c r="U49" s="298"/>
      <c r="V49" s="318"/>
    </row>
    <row r="50" spans="1:22" ht="15" customHeight="1" x14ac:dyDescent="0.25">
      <c r="A50" s="8" t="s">
        <v>13</v>
      </c>
      <c r="B50" s="15">
        <f t="shared" ref="B50:M50" si="38">+B45/B44*100</f>
        <v>57.736352059145624</v>
      </c>
      <c r="C50" s="15">
        <f t="shared" si="38"/>
        <v>54.852358113882495</v>
      </c>
      <c r="D50" s="15">
        <f t="shared" si="38"/>
        <v>54.592788766338586</v>
      </c>
      <c r="E50" s="15">
        <f t="shared" si="38"/>
        <v>56.299989655529117</v>
      </c>
      <c r="F50" s="15">
        <f t="shared" si="38"/>
        <v>55.38538668046705</v>
      </c>
      <c r="G50" s="15">
        <f t="shared" si="38"/>
        <v>53.680059864219885</v>
      </c>
      <c r="H50" s="15">
        <f t="shared" si="38"/>
        <v>52.815746101347827</v>
      </c>
      <c r="I50" s="15">
        <f t="shared" si="38"/>
        <v>54.116445044318183</v>
      </c>
      <c r="J50" s="15">
        <f t="shared" si="38"/>
        <v>60.158897507342424</v>
      </c>
      <c r="K50" s="15">
        <f t="shared" si="38"/>
        <v>56.633668381709114</v>
      </c>
      <c r="L50" s="15">
        <f t="shared" si="38"/>
        <v>56.194346903269462</v>
      </c>
      <c r="M50" s="15">
        <f t="shared" si="38"/>
        <v>57.365546750742467</v>
      </c>
      <c r="N50" s="15">
        <f t="shared" ref="N50:S50" si="39">+N45/N44*100</f>
        <v>57.603852009797265</v>
      </c>
      <c r="O50" s="15">
        <f t="shared" si="39"/>
        <v>57.866466482936396</v>
      </c>
      <c r="P50" s="15">
        <f t="shared" si="39"/>
        <v>59.17246161333982</v>
      </c>
      <c r="Q50" s="15">
        <f t="shared" si="39"/>
        <v>59.394210275277089</v>
      </c>
      <c r="R50" s="15">
        <f t="shared" si="39"/>
        <v>61.017809665050038</v>
      </c>
      <c r="S50" s="15">
        <f t="shared" si="39"/>
        <v>62.495450243866927</v>
      </c>
      <c r="T50" s="15">
        <f t="shared" ref="T50:U50" si="40">+T45/T44*100</f>
        <v>89.354725453122327</v>
      </c>
      <c r="U50" s="15">
        <f t="shared" si="40"/>
        <v>76.302639868562466</v>
      </c>
      <c r="V50" s="15">
        <f t="shared" ref="V50" si="41">+V45/V44*100</f>
        <v>81.722957314794058</v>
      </c>
    </row>
    <row r="51" spans="1:22" ht="15" customHeight="1" x14ac:dyDescent="0.25">
      <c r="A51" s="8" t="s">
        <v>14</v>
      </c>
      <c r="B51" s="15">
        <f t="shared" ref="B51:M51" si="42">+B46/B44*100</f>
        <v>31.319032540992136</v>
      </c>
      <c r="C51" s="15">
        <f t="shared" si="42"/>
        <v>33.012193356465374</v>
      </c>
      <c r="D51" s="15">
        <f t="shared" si="42"/>
        <v>33.03372706303422</v>
      </c>
      <c r="E51" s="15">
        <f t="shared" si="42"/>
        <v>31.988414192614044</v>
      </c>
      <c r="F51" s="15">
        <f t="shared" si="42"/>
        <v>32.32647087362939</v>
      </c>
      <c r="G51" s="15">
        <f t="shared" si="42"/>
        <v>33.038535652942613</v>
      </c>
      <c r="H51" s="15">
        <f t="shared" si="42"/>
        <v>32.601372569170863</v>
      </c>
      <c r="I51" s="15">
        <f t="shared" si="42"/>
        <v>31.623316153988263</v>
      </c>
      <c r="J51" s="15">
        <f t="shared" si="42"/>
        <v>33.894118533022066</v>
      </c>
      <c r="K51" s="15">
        <f t="shared" si="42"/>
        <v>35.473879975974931</v>
      </c>
      <c r="L51" s="15">
        <f t="shared" si="42"/>
        <v>34.683240201688768</v>
      </c>
      <c r="M51" s="15">
        <f t="shared" si="42"/>
        <v>34.115796585358986</v>
      </c>
      <c r="N51" s="15">
        <f t="shared" ref="N51:S51" si="43">+N46/N44*100</f>
        <v>33.687665276514792</v>
      </c>
      <c r="O51" s="15">
        <f t="shared" si="43"/>
        <v>33.082418109771986</v>
      </c>
      <c r="P51" s="15">
        <f t="shared" si="43"/>
        <v>31.083360557915018</v>
      </c>
      <c r="Q51" s="15">
        <f t="shared" si="43"/>
        <v>30.323841671475314</v>
      </c>
      <c r="R51" s="15">
        <f t="shared" si="43"/>
        <v>28.966424840006948</v>
      </c>
      <c r="S51" s="15">
        <f t="shared" si="43"/>
        <v>28.044035021541024</v>
      </c>
      <c r="T51" s="15">
        <f t="shared" ref="T51:U51" si="44">+T46/T44*100</f>
        <v>10.643341912084443</v>
      </c>
      <c r="U51" s="15">
        <f t="shared" si="44"/>
        <v>23.697360131437538</v>
      </c>
      <c r="V51" s="15">
        <f t="shared" ref="V51" si="45">+V46/V44*100</f>
        <v>18.277042685205949</v>
      </c>
    </row>
    <row r="52" spans="1:22" ht="15" customHeight="1" thickBot="1" x14ac:dyDescent="0.3">
      <c r="A52" s="11" t="s">
        <v>15</v>
      </c>
      <c r="B52" s="19">
        <f t="shared" ref="B52:M52" si="46">+B47/B44*100</f>
        <v>10.944615399862245</v>
      </c>
      <c r="C52" s="19">
        <f t="shared" si="46"/>
        <v>12.135448529652132</v>
      </c>
      <c r="D52" s="19">
        <f t="shared" si="46"/>
        <v>12.373484170627194</v>
      </c>
      <c r="E52" s="19">
        <f t="shared" si="46"/>
        <v>11.711596151856833</v>
      </c>
      <c r="F52" s="19">
        <f t="shared" si="46"/>
        <v>12.288142445903548</v>
      </c>
      <c r="G52" s="19">
        <f t="shared" si="46"/>
        <v>13.281404482837504</v>
      </c>
      <c r="H52" s="19">
        <f t="shared" si="46"/>
        <v>14.582881329481308</v>
      </c>
      <c r="I52" s="19">
        <f t="shared" si="46"/>
        <v>14.260238801693554</v>
      </c>
      <c r="J52" s="19">
        <f t="shared" si="46"/>
        <v>5.9469839596355145</v>
      </c>
      <c r="K52" s="19">
        <f t="shared" si="46"/>
        <v>7.892451642315959</v>
      </c>
      <c r="L52" s="19">
        <f t="shared" si="46"/>
        <v>9.1224128950417587</v>
      </c>
      <c r="M52" s="19">
        <f t="shared" si="46"/>
        <v>8.5186566638985468</v>
      </c>
      <c r="N52" s="19">
        <f t="shared" ref="N52:S52" si="47">+N47/N44*100</f>
        <v>8.7084827136879444</v>
      </c>
      <c r="O52" s="19">
        <f t="shared" si="47"/>
        <v>9.0511154072916238</v>
      </c>
      <c r="P52" s="19">
        <f t="shared" si="47"/>
        <v>9.7441778287451584</v>
      </c>
      <c r="Q52" s="19">
        <f t="shared" si="47"/>
        <v>10.281948053247589</v>
      </c>
      <c r="R52" s="19">
        <f t="shared" si="47"/>
        <v>10.015765494943016</v>
      </c>
      <c r="S52" s="19">
        <f t="shared" si="47"/>
        <v>9.460514734592044</v>
      </c>
      <c r="T52" s="19">
        <f t="shared" ref="T52:U52" si="48">+T47/T44*100</f>
        <v>1.9326347932241822E-3</v>
      </c>
      <c r="U52" s="19">
        <f t="shared" si="48"/>
        <v>0</v>
      </c>
      <c r="V52" s="19">
        <f t="shared" ref="V52" si="49">+V47/V44*100</f>
        <v>0</v>
      </c>
    </row>
    <row r="53" spans="1:22" ht="15" customHeight="1" x14ac:dyDescent="0.25">
      <c r="A53" s="374" t="s">
        <v>226</v>
      </c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67"/>
      <c r="T53" s="67"/>
      <c r="U53" s="67"/>
      <c r="V53" s="67"/>
    </row>
    <row r="54" spans="1:22" ht="15" customHeight="1" x14ac:dyDescent="0.25">
      <c r="A54" s="375" t="s">
        <v>224</v>
      </c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5"/>
      <c r="N54" s="375"/>
      <c r="O54" s="375"/>
      <c r="P54" s="375"/>
      <c r="Q54" s="375"/>
      <c r="R54" s="375"/>
      <c r="S54" s="255"/>
      <c r="T54" s="285"/>
      <c r="U54" s="297"/>
      <c r="V54" s="317"/>
    </row>
  </sheetData>
  <mergeCells count="13">
    <mergeCell ref="W2:X3"/>
    <mergeCell ref="A30:A31"/>
    <mergeCell ref="A42:A43"/>
    <mergeCell ref="A53:R53"/>
    <mergeCell ref="A54:R54"/>
    <mergeCell ref="B8:R8"/>
    <mergeCell ref="B14:R14"/>
    <mergeCell ref="B19:R19"/>
    <mergeCell ref="B31:R31"/>
    <mergeCell ref="B25:R25"/>
    <mergeCell ref="B37:R37"/>
    <mergeCell ref="B49:R49"/>
    <mergeCell ref="B43:R43"/>
  </mergeCells>
  <hyperlinks>
    <hyperlink ref="W2" r:id="rId1" location="INDICE!A1"/>
    <hyperlink ref="W2:X3" location="INDICE!A1" display="INDICE"/>
  </hyperlinks>
  <printOptions horizontalCentered="1"/>
  <pageMargins left="0.51181102362204722" right="0.51181102362204722" top="0.55118110236220474" bottom="0.55118110236220474" header="0.31496062992125984" footer="0.31496062992125984"/>
  <pageSetup scale="68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4"/>
  <sheetViews>
    <sheetView topLeftCell="H1" zoomScaleNormal="100" zoomScaleSheetLayoutView="100" workbookViewId="0">
      <selection activeCell="W1" sqref="W1:Y2"/>
    </sheetView>
  </sheetViews>
  <sheetFormatPr baseColWidth="10" defaultRowHeight="15" customHeight="1" x14ac:dyDescent="0.25"/>
  <cols>
    <col min="1" max="1" width="19.28515625" style="182" customWidth="1"/>
    <col min="2" max="18" width="6" style="182" bestFit="1" customWidth="1"/>
    <col min="19" max="22" width="7" style="182" bestFit="1" customWidth="1"/>
    <col min="23" max="255" width="11.42578125" style="182"/>
    <col min="256" max="256" width="19.28515625" style="182" customWidth="1"/>
    <col min="257" max="276" width="6.7109375" style="182" customWidth="1"/>
    <col min="277" max="511" width="11.42578125" style="182"/>
    <col min="512" max="512" width="19.28515625" style="182" customWidth="1"/>
    <col min="513" max="532" width="6.7109375" style="182" customWidth="1"/>
    <col min="533" max="767" width="11.42578125" style="182"/>
    <col min="768" max="768" width="19.28515625" style="182" customWidth="1"/>
    <col min="769" max="788" width="6.7109375" style="182" customWidth="1"/>
    <col min="789" max="1023" width="11.42578125" style="182"/>
    <col min="1024" max="1024" width="19.28515625" style="182" customWidth="1"/>
    <col min="1025" max="1044" width="6.7109375" style="182" customWidth="1"/>
    <col min="1045" max="1279" width="11.42578125" style="182"/>
    <col min="1280" max="1280" width="19.28515625" style="182" customWidth="1"/>
    <col min="1281" max="1300" width="6.7109375" style="182" customWidth="1"/>
    <col min="1301" max="1535" width="11.42578125" style="182"/>
    <col min="1536" max="1536" width="19.28515625" style="182" customWidth="1"/>
    <col min="1537" max="1556" width="6.7109375" style="182" customWidth="1"/>
    <col min="1557" max="1791" width="11.42578125" style="182"/>
    <col min="1792" max="1792" width="19.28515625" style="182" customWidth="1"/>
    <col min="1793" max="1812" width="6.7109375" style="182" customWidth="1"/>
    <col min="1813" max="2047" width="11.42578125" style="182"/>
    <col min="2048" max="2048" width="19.28515625" style="182" customWidth="1"/>
    <col min="2049" max="2068" width="6.7109375" style="182" customWidth="1"/>
    <col min="2069" max="2303" width="11.42578125" style="182"/>
    <col min="2304" max="2304" width="19.28515625" style="182" customWidth="1"/>
    <col min="2305" max="2324" width="6.7109375" style="182" customWidth="1"/>
    <col min="2325" max="2559" width="11.42578125" style="182"/>
    <col min="2560" max="2560" width="19.28515625" style="182" customWidth="1"/>
    <col min="2561" max="2580" width="6.7109375" style="182" customWidth="1"/>
    <col min="2581" max="2815" width="11.42578125" style="182"/>
    <col min="2816" max="2816" width="19.28515625" style="182" customWidth="1"/>
    <col min="2817" max="2836" width="6.7109375" style="182" customWidth="1"/>
    <col min="2837" max="3071" width="11.42578125" style="182"/>
    <col min="3072" max="3072" width="19.28515625" style="182" customWidth="1"/>
    <col min="3073" max="3092" width="6.7109375" style="182" customWidth="1"/>
    <col min="3093" max="3327" width="11.42578125" style="182"/>
    <col min="3328" max="3328" width="19.28515625" style="182" customWidth="1"/>
    <col min="3329" max="3348" width="6.7109375" style="182" customWidth="1"/>
    <col min="3349" max="3583" width="11.42578125" style="182"/>
    <col min="3584" max="3584" width="19.28515625" style="182" customWidth="1"/>
    <col min="3585" max="3604" width="6.7109375" style="182" customWidth="1"/>
    <col min="3605" max="3839" width="11.42578125" style="182"/>
    <col min="3840" max="3840" width="19.28515625" style="182" customWidth="1"/>
    <col min="3841" max="3860" width="6.7109375" style="182" customWidth="1"/>
    <col min="3861" max="4095" width="11.42578125" style="182"/>
    <col min="4096" max="4096" width="19.28515625" style="182" customWidth="1"/>
    <col min="4097" max="4116" width="6.7109375" style="182" customWidth="1"/>
    <col min="4117" max="4351" width="11.42578125" style="182"/>
    <col min="4352" max="4352" width="19.28515625" style="182" customWidth="1"/>
    <col min="4353" max="4372" width="6.7109375" style="182" customWidth="1"/>
    <col min="4373" max="4607" width="11.42578125" style="182"/>
    <col min="4608" max="4608" width="19.28515625" style="182" customWidth="1"/>
    <col min="4609" max="4628" width="6.7109375" style="182" customWidth="1"/>
    <col min="4629" max="4863" width="11.42578125" style="182"/>
    <col min="4864" max="4864" width="19.28515625" style="182" customWidth="1"/>
    <col min="4865" max="4884" width="6.7109375" style="182" customWidth="1"/>
    <col min="4885" max="5119" width="11.42578125" style="182"/>
    <col min="5120" max="5120" width="19.28515625" style="182" customWidth="1"/>
    <col min="5121" max="5140" width="6.7109375" style="182" customWidth="1"/>
    <col min="5141" max="5375" width="11.42578125" style="182"/>
    <col min="5376" max="5376" width="19.28515625" style="182" customWidth="1"/>
    <col min="5377" max="5396" width="6.7109375" style="182" customWidth="1"/>
    <col min="5397" max="5631" width="11.42578125" style="182"/>
    <col min="5632" max="5632" width="19.28515625" style="182" customWidth="1"/>
    <col min="5633" max="5652" width="6.7109375" style="182" customWidth="1"/>
    <col min="5653" max="5887" width="11.42578125" style="182"/>
    <col min="5888" max="5888" width="19.28515625" style="182" customWidth="1"/>
    <col min="5889" max="5908" width="6.7109375" style="182" customWidth="1"/>
    <col min="5909" max="6143" width="11.42578125" style="182"/>
    <col min="6144" max="6144" width="19.28515625" style="182" customWidth="1"/>
    <col min="6145" max="6164" width="6.7109375" style="182" customWidth="1"/>
    <col min="6165" max="6399" width="11.42578125" style="182"/>
    <col min="6400" max="6400" width="19.28515625" style="182" customWidth="1"/>
    <col min="6401" max="6420" width="6.7109375" style="182" customWidth="1"/>
    <col min="6421" max="6655" width="11.42578125" style="182"/>
    <col min="6656" max="6656" width="19.28515625" style="182" customWidth="1"/>
    <col min="6657" max="6676" width="6.7109375" style="182" customWidth="1"/>
    <col min="6677" max="6911" width="11.42578125" style="182"/>
    <col min="6912" max="6912" width="19.28515625" style="182" customWidth="1"/>
    <col min="6913" max="6932" width="6.7109375" style="182" customWidth="1"/>
    <col min="6933" max="7167" width="11.42578125" style="182"/>
    <col min="7168" max="7168" width="19.28515625" style="182" customWidth="1"/>
    <col min="7169" max="7188" width="6.7109375" style="182" customWidth="1"/>
    <col min="7189" max="7423" width="11.42578125" style="182"/>
    <col min="7424" max="7424" width="19.28515625" style="182" customWidth="1"/>
    <col min="7425" max="7444" width="6.7109375" style="182" customWidth="1"/>
    <col min="7445" max="7679" width="11.42578125" style="182"/>
    <col min="7680" max="7680" width="19.28515625" style="182" customWidth="1"/>
    <col min="7681" max="7700" width="6.7109375" style="182" customWidth="1"/>
    <col min="7701" max="7935" width="11.42578125" style="182"/>
    <col min="7936" max="7936" width="19.28515625" style="182" customWidth="1"/>
    <col min="7937" max="7956" width="6.7109375" style="182" customWidth="1"/>
    <col min="7957" max="8191" width="11.42578125" style="182"/>
    <col min="8192" max="8192" width="19.28515625" style="182" customWidth="1"/>
    <col min="8193" max="8212" width="6.7109375" style="182" customWidth="1"/>
    <col min="8213" max="8447" width="11.42578125" style="182"/>
    <col min="8448" max="8448" width="19.28515625" style="182" customWidth="1"/>
    <col min="8449" max="8468" width="6.7109375" style="182" customWidth="1"/>
    <col min="8469" max="8703" width="11.42578125" style="182"/>
    <col min="8704" max="8704" width="19.28515625" style="182" customWidth="1"/>
    <col min="8705" max="8724" width="6.7109375" style="182" customWidth="1"/>
    <col min="8725" max="8959" width="11.42578125" style="182"/>
    <col min="8960" max="8960" width="19.28515625" style="182" customWidth="1"/>
    <col min="8961" max="8980" width="6.7109375" style="182" customWidth="1"/>
    <col min="8981" max="9215" width="11.42578125" style="182"/>
    <col min="9216" max="9216" width="19.28515625" style="182" customWidth="1"/>
    <col min="9217" max="9236" width="6.7109375" style="182" customWidth="1"/>
    <col min="9237" max="9471" width="11.42578125" style="182"/>
    <col min="9472" max="9472" width="19.28515625" style="182" customWidth="1"/>
    <col min="9473" max="9492" width="6.7109375" style="182" customWidth="1"/>
    <col min="9493" max="9727" width="11.42578125" style="182"/>
    <col min="9728" max="9728" width="19.28515625" style="182" customWidth="1"/>
    <col min="9729" max="9748" width="6.7109375" style="182" customWidth="1"/>
    <col min="9749" max="9983" width="11.42578125" style="182"/>
    <col min="9984" max="9984" width="19.28515625" style="182" customWidth="1"/>
    <col min="9985" max="10004" width="6.7109375" style="182" customWidth="1"/>
    <col min="10005" max="10239" width="11.42578125" style="182"/>
    <col min="10240" max="10240" width="19.28515625" style="182" customWidth="1"/>
    <col min="10241" max="10260" width="6.7109375" style="182" customWidth="1"/>
    <col min="10261" max="10495" width="11.42578125" style="182"/>
    <col min="10496" max="10496" width="19.28515625" style="182" customWidth="1"/>
    <col min="10497" max="10516" width="6.7109375" style="182" customWidth="1"/>
    <col min="10517" max="10751" width="11.42578125" style="182"/>
    <col min="10752" max="10752" width="19.28515625" style="182" customWidth="1"/>
    <col min="10753" max="10772" width="6.7109375" style="182" customWidth="1"/>
    <col min="10773" max="11007" width="11.42578125" style="182"/>
    <col min="11008" max="11008" width="19.28515625" style="182" customWidth="1"/>
    <col min="11009" max="11028" width="6.7109375" style="182" customWidth="1"/>
    <col min="11029" max="11263" width="11.42578125" style="182"/>
    <col min="11264" max="11264" width="19.28515625" style="182" customWidth="1"/>
    <col min="11265" max="11284" width="6.7109375" style="182" customWidth="1"/>
    <col min="11285" max="11519" width="11.42578125" style="182"/>
    <col min="11520" max="11520" width="19.28515625" style="182" customWidth="1"/>
    <col min="11521" max="11540" width="6.7109375" style="182" customWidth="1"/>
    <col min="11541" max="11775" width="11.42578125" style="182"/>
    <col min="11776" max="11776" width="19.28515625" style="182" customWidth="1"/>
    <col min="11777" max="11796" width="6.7109375" style="182" customWidth="1"/>
    <col min="11797" max="12031" width="11.42578125" style="182"/>
    <col min="12032" max="12032" width="19.28515625" style="182" customWidth="1"/>
    <col min="12033" max="12052" width="6.7109375" style="182" customWidth="1"/>
    <col min="12053" max="12287" width="11.42578125" style="182"/>
    <col min="12288" max="12288" width="19.28515625" style="182" customWidth="1"/>
    <col min="12289" max="12308" width="6.7109375" style="182" customWidth="1"/>
    <col min="12309" max="12543" width="11.42578125" style="182"/>
    <col min="12544" max="12544" width="19.28515625" style="182" customWidth="1"/>
    <col min="12545" max="12564" width="6.7109375" style="182" customWidth="1"/>
    <col min="12565" max="12799" width="11.42578125" style="182"/>
    <col min="12800" max="12800" width="19.28515625" style="182" customWidth="1"/>
    <col min="12801" max="12820" width="6.7109375" style="182" customWidth="1"/>
    <col min="12821" max="13055" width="11.42578125" style="182"/>
    <col min="13056" max="13056" width="19.28515625" style="182" customWidth="1"/>
    <col min="13057" max="13076" width="6.7109375" style="182" customWidth="1"/>
    <col min="13077" max="13311" width="11.42578125" style="182"/>
    <col min="13312" max="13312" width="19.28515625" style="182" customWidth="1"/>
    <col min="13313" max="13332" width="6.7109375" style="182" customWidth="1"/>
    <col min="13333" max="13567" width="11.42578125" style="182"/>
    <col min="13568" max="13568" width="19.28515625" style="182" customWidth="1"/>
    <col min="13569" max="13588" width="6.7109375" style="182" customWidth="1"/>
    <col min="13589" max="13823" width="11.42578125" style="182"/>
    <col min="13824" max="13824" width="19.28515625" style="182" customWidth="1"/>
    <col min="13825" max="13844" width="6.7109375" style="182" customWidth="1"/>
    <col min="13845" max="14079" width="11.42578125" style="182"/>
    <col min="14080" max="14080" width="19.28515625" style="182" customWidth="1"/>
    <col min="14081" max="14100" width="6.7109375" style="182" customWidth="1"/>
    <col min="14101" max="14335" width="11.42578125" style="182"/>
    <col min="14336" max="14336" width="19.28515625" style="182" customWidth="1"/>
    <col min="14337" max="14356" width="6.7109375" style="182" customWidth="1"/>
    <col min="14357" max="14591" width="11.42578125" style="182"/>
    <col min="14592" max="14592" width="19.28515625" style="182" customWidth="1"/>
    <col min="14593" max="14612" width="6.7109375" style="182" customWidth="1"/>
    <col min="14613" max="14847" width="11.42578125" style="182"/>
    <col min="14848" max="14848" width="19.28515625" style="182" customWidth="1"/>
    <col min="14849" max="14868" width="6.7109375" style="182" customWidth="1"/>
    <col min="14869" max="15103" width="11.42578125" style="182"/>
    <col min="15104" max="15104" width="19.28515625" style="182" customWidth="1"/>
    <col min="15105" max="15124" width="6.7109375" style="182" customWidth="1"/>
    <col min="15125" max="15359" width="11.42578125" style="182"/>
    <col min="15360" max="15360" width="19.28515625" style="182" customWidth="1"/>
    <col min="15361" max="15380" width="6.7109375" style="182" customWidth="1"/>
    <col min="15381" max="15615" width="11.42578125" style="182"/>
    <col min="15616" max="15616" width="19.28515625" style="182" customWidth="1"/>
    <col min="15617" max="15636" width="6.7109375" style="182" customWidth="1"/>
    <col min="15637" max="15871" width="11.42578125" style="182"/>
    <col min="15872" max="15872" width="19.28515625" style="182" customWidth="1"/>
    <col min="15873" max="15892" width="6.7109375" style="182" customWidth="1"/>
    <col min="15893" max="16127" width="11.42578125" style="182"/>
    <col min="16128" max="16128" width="19.28515625" style="182" customWidth="1"/>
    <col min="16129" max="16148" width="6.7109375" style="182" customWidth="1"/>
    <col min="16149" max="16384" width="11.42578125" style="182"/>
  </cols>
  <sheetData>
    <row r="1" spans="1:26" ht="15" customHeight="1" x14ac:dyDescent="0.2">
      <c r="A1" s="412" t="s">
        <v>297</v>
      </c>
      <c r="B1" s="413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278"/>
      <c r="W1" s="29"/>
      <c r="X1" s="372" t="s">
        <v>317</v>
      </c>
      <c r="Y1" s="372"/>
    </row>
    <row r="2" spans="1:26" ht="15" customHeight="1" x14ac:dyDescent="0.2">
      <c r="A2" s="412" t="s">
        <v>9</v>
      </c>
      <c r="B2" s="413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278"/>
      <c r="W2" s="30"/>
      <c r="X2" s="372"/>
      <c r="Y2" s="372"/>
    </row>
    <row r="3" spans="1:26" ht="15" customHeight="1" x14ac:dyDescent="0.25">
      <c r="A3" s="412" t="s">
        <v>315</v>
      </c>
      <c r="B3" s="413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278"/>
    </row>
    <row r="4" spans="1:26" ht="17.25" customHeight="1" x14ac:dyDescent="0.25">
      <c r="A4" s="412" t="s">
        <v>230</v>
      </c>
      <c r="B4" s="413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278"/>
    </row>
    <row r="5" spans="1:26" ht="21.75" customHeight="1" x14ac:dyDescent="0.25">
      <c r="A5" s="412" t="s">
        <v>480</v>
      </c>
      <c r="B5" s="413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278"/>
    </row>
    <row r="6" spans="1:26" ht="15" customHeight="1" thickBot="1" x14ac:dyDescent="0.3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</row>
    <row r="7" spans="1:26" s="84" customFormat="1" ht="26.25" thickBot="1" x14ac:dyDescent="0.3">
      <c r="A7" s="344" t="s">
        <v>158</v>
      </c>
      <c r="B7" s="345">
        <v>2000</v>
      </c>
      <c r="C7" s="345">
        <v>2001</v>
      </c>
      <c r="D7" s="345">
        <v>2002</v>
      </c>
      <c r="E7" s="345">
        <v>2003</v>
      </c>
      <c r="F7" s="345">
        <v>2004</v>
      </c>
      <c r="G7" s="345">
        <v>2005</v>
      </c>
      <c r="H7" s="345">
        <v>2006</v>
      </c>
      <c r="I7" s="345">
        <v>2007</v>
      </c>
      <c r="J7" s="345">
        <v>2008</v>
      </c>
      <c r="K7" s="345">
        <v>2009</v>
      </c>
      <c r="L7" s="345">
        <v>2010</v>
      </c>
      <c r="M7" s="345">
        <v>2011</v>
      </c>
      <c r="N7" s="345">
        <v>2012</v>
      </c>
      <c r="O7" s="345">
        <v>2013</v>
      </c>
      <c r="P7" s="345">
        <v>2014</v>
      </c>
      <c r="Q7" s="345">
        <v>2015</v>
      </c>
      <c r="R7" s="345">
        <v>2016</v>
      </c>
      <c r="S7" s="345">
        <v>2017</v>
      </c>
      <c r="T7" s="345">
        <v>2018</v>
      </c>
      <c r="U7" s="44">
        <v>2019</v>
      </c>
      <c r="V7" s="44">
        <v>2020</v>
      </c>
    </row>
    <row r="8" spans="1:26" ht="15" customHeight="1" x14ac:dyDescent="0.25">
      <c r="A8" s="340"/>
      <c r="B8" s="5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</row>
    <row r="9" spans="1:26" ht="15" customHeight="1" x14ac:dyDescent="0.25">
      <c r="A9" s="56"/>
      <c r="B9" s="5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</row>
    <row r="10" spans="1:26" ht="15" customHeight="1" x14ac:dyDescent="0.2">
      <c r="A10" s="341" t="s">
        <v>19</v>
      </c>
      <c r="B10" s="342">
        <f t="shared" ref="B10:M10" si="0">SUM(B12:B14)</f>
        <v>2646</v>
      </c>
      <c r="C10" s="59">
        <f t="shared" si="0"/>
        <v>3260</v>
      </c>
      <c r="D10" s="59">
        <f t="shared" si="0"/>
        <v>3877</v>
      </c>
      <c r="E10" s="59">
        <f t="shared" si="0"/>
        <v>4121</v>
      </c>
      <c r="F10" s="59">
        <f t="shared" si="0"/>
        <v>4178</v>
      </c>
      <c r="G10" s="59">
        <f t="shared" si="0"/>
        <v>4993</v>
      </c>
      <c r="H10" s="59">
        <f t="shared" si="0"/>
        <v>5229</v>
      </c>
      <c r="I10" s="59">
        <f t="shared" si="0"/>
        <v>5194</v>
      </c>
      <c r="J10" s="59">
        <f t="shared" si="0"/>
        <v>5695</v>
      </c>
      <c r="K10" s="59">
        <f t="shared" si="0"/>
        <v>5868</v>
      </c>
      <c r="L10" s="59">
        <f t="shared" si="0"/>
        <v>5257</v>
      </c>
      <c r="M10" s="59">
        <f t="shared" si="0"/>
        <v>5712</v>
      </c>
      <c r="N10" s="59">
        <f t="shared" ref="N10:S10" si="1">SUM(N12:N14)</f>
        <v>5388</v>
      </c>
      <c r="O10" s="59">
        <f t="shared" si="1"/>
        <v>6091</v>
      </c>
      <c r="P10" s="59">
        <f t="shared" si="1"/>
        <v>7091</v>
      </c>
      <c r="Q10" s="59">
        <f t="shared" si="1"/>
        <v>8507</v>
      </c>
      <c r="R10" s="59">
        <f t="shared" si="1"/>
        <v>9699</v>
      </c>
      <c r="S10" s="59">
        <f t="shared" si="1"/>
        <v>10854</v>
      </c>
      <c r="T10" s="59">
        <f>SUM(T12:T14)</f>
        <v>13506</v>
      </c>
      <c r="U10" s="59">
        <f>SUM(U12:U14)</f>
        <v>14562</v>
      </c>
      <c r="V10" s="59">
        <f>SUM(V12:V14)</f>
        <v>16514</v>
      </c>
      <c r="W10" s="253"/>
      <c r="X10" s="48"/>
      <c r="Y10" s="48"/>
      <c r="Z10" s="48"/>
    </row>
    <row r="11" spans="1:26" ht="15" customHeight="1" x14ac:dyDescent="0.25">
      <c r="A11" s="56"/>
      <c r="B11" s="343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</row>
    <row r="12" spans="1:26" ht="15" customHeight="1" x14ac:dyDescent="0.25">
      <c r="A12" s="82" t="s">
        <v>159</v>
      </c>
      <c r="B12" s="343">
        <v>989</v>
      </c>
      <c r="C12" s="48">
        <v>1160</v>
      </c>
      <c r="D12" s="48">
        <v>1171</v>
      </c>
      <c r="E12" s="48">
        <v>1268</v>
      </c>
      <c r="F12" s="48">
        <v>1169</v>
      </c>
      <c r="G12" s="48">
        <v>1082</v>
      </c>
      <c r="H12" s="48">
        <v>1314</v>
      </c>
      <c r="I12" s="48">
        <v>1231</v>
      </c>
      <c r="J12" s="48">
        <v>1279</v>
      </c>
      <c r="K12" s="48">
        <v>1262</v>
      </c>
      <c r="L12" s="48">
        <v>981</v>
      </c>
      <c r="M12" s="48">
        <v>1125</v>
      </c>
      <c r="N12" s="48">
        <v>1066</v>
      </c>
      <c r="O12" s="48">
        <v>1125</v>
      </c>
      <c r="P12" s="48">
        <v>1424</v>
      </c>
      <c r="Q12" s="48">
        <v>1766</v>
      </c>
      <c r="R12" s="48">
        <v>2238</v>
      </c>
      <c r="S12" s="48">
        <v>2398</v>
      </c>
      <c r="T12" s="48">
        <v>2912</v>
      </c>
      <c r="U12" s="48">
        <v>3167</v>
      </c>
      <c r="V12" s="48">
        <v>3816</v>
      </c>
    </row>
    <row r="13" spans="1:26" ht="15" customHeight="1" x14ac:dyDescent="0.25">
      <c r="A13" s="82" t="s">
        <v>160</v>
      </c>
      <c r="B13" s="343">
        <v>354</v>
      </c>
      <c r="C13" s="48">
        <v>449</v>
      </c>
      <c r="D13" s="48">
        <v>540</v>
      </c>
      <c r="E13" s="48">
        <v>571</v>
      </c>
      <c r="F13" s="48">
        <v>568</v>
      </c>
      <c r="G13" s="48">
        <v>936</v>
      </c>
      <c r="H13" s="48">
        <v>889</v>
      </c>
      <c r="I13" s="48">
        <v>758</v>
      </c>
      <c r="J13" s="48">
        <v>667</v>
      </c>
      <c r="K13" s="48">
        <v>687</v>
      </c>
      <c r="L13" s="48">
        <v>475</v>
      </c>
      <c r="M13" s="48">
        <v>419</v>
      </c>
      <c r="N13" s="48">
        <v>628</v>
      </c>
      <c r="O13" s="48">
        <v>492</v>
      </c>
      <c r="P13" s="48">
        <v>472</v>
      </c>
      <c r="Q13" s="48">
        <v>521</v>
      </c>
      <c r="R13" s="48">
        <v>515</v>
      </c>
      <c r="S13" s="48">
        <v>534</v>
      </c>
      <c r="T13" s="48">
        <v>769</v>
      </c>
      <c r="U13" s="48">
        <v>893</v>
      </c>
      <c r="V13" s="48">
        <v>972</v>
      </c>
    </row>
    <row r="14" spans="1:26" ht="15" customHeight="1" x14ac:dyDescent="0.25">
      <c r="A14" s="82" t="s">
        <v>161</v>
      </c>
      <c r="B14" s="343">
        <v>1303</v>
      </c>
      <c r="C14" s="48">
        <v>1651</v>
      </c>
      <c r="D14" s="48">
        <v>2166</v>
      </c>
      <c r="E14" s="48">
        <v>2282</v>
      </c>
      <c r="F14" s="48">
        <v>2441</v>
      </c>
      <c r="G14" s="48">
        <v>2975</v>
      </c>
      <c r="H14" s="48">
        <v>3026</v>
      </c>
      <c r="I14" s="48">
        <v>3205</v>
      </c>
      <c r="J14" s="48">
        <v>3749</v>
      </c>
      <c r="K14" s="48">
        <v>3919</v>
      </c>
      <c r="L14" s="48">
        <v>3801</v>
      </c>
      <c r="M14" s="48">
        <v>4168</v>
      </c>
      <c r="N14" s="48">
        <v>3694</v>
      </c>
      <c r="O14" s="48">
        <v>4474</v>
      </c>
      <c r="P14" s="48">
        <v>5195</v>
      </c>
      <c r="Q14" s="48">
        <v>6220</v>
      </c>
      <c r="R14" s="48">
        <v>6946</v>
      </c>
      <c r="S14" s="48">
        <v>7922</v>
      </c>
      <c r="T14" s="48">
        <v>9825</v>
      </c>
      <c r="U14" s="48">
        <v>10502</v>
      </c>
      <c r="V14" s="48">
        <v>11726</v>
      </c>
    </row>
    <row r="15" spans="1:26" ht="15" customHeight="1" x14ac:dyDescent="0.25">
      <c r="A15" s="56"/>
      <c r="B15" s="56" t="s">
        <v>162</v>
      </c>
      <c r="C15" s="46" t="s">
        <v>162</v>
      </c>
      <c r="D15" s="46" t="s">
        <v>162</v>
      </c>
      <c r="E15" s="46" t="s">
        <v>162</v>
      </c>
      <c r="F15" s="46" t="s">
        <v>162</v>
      </c>
      <c r="G15" s="46" t="s">
        <v>162</v>
      </c>
      <c r="H15" s="46" t="s">
        <v>162</v>
      </c>
      <c r="I15" s="46" t="s">
        <v>162</v>
      </c>
      <c r="J15" s="46" t="s">
        <v>162</v>
      </c>
      <c r="K15" s="46" t="s">
        <v>162</v>
      </c>
      <c r="L15" s="46" t="s">
        <v>162</v>
      </c>
      <c r="M15" s="46" t="s">
        <v>162</v>
      </c>
      <c r="N15" s="46" t="s">
        <v>162</v>
      </c>
      <c r="O15" s="46" t="s">
        <v>162</v>
      </c>
      <c r="P15" s="46" t="s">
        <v>162</v>
      </c>
      <c r="Q15" s="46" t="s">
        <v>162</v>
      </c>
      <c r="R15" s="46"/>
      <c r="S15" s="46"/>
      <c r="T15" s="46"/>
      <c r="U15" s="46"/>
      <c r="V15" s="46"/>
    </row>
    <row r="16" spans="1:26" ht="15" customHeight="1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2" ht="15" customHeight="1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</row>
    <row r="18" spans="1:22" ht="15" customHeight="1" x14ac:dyDescent="0.25">
      <c r="A18" s="47" t="s">
        <v>19</v>
      </c>
      <c r="B18" s="215">
        <f t="shared" ref="B18:P18" si="2">SUM(B20:B22)</f>
        <v>100</v>
      </c>
      <c r="C18" s="215">
        <f t="shared" si="2"/>
        <v>100</v>
      </c>
      <c r="D18" s="215">
        <f t="shared" si="2"/>
        <v>100</v>
      </c>
      <c r="E18" s="215">
        <f t="shared" si="2"/>
        <v>100</v>
      </c>
      <c r="F18" s="215">
        <f t="shared" si="2"/>
        <v>100</v>
      </c>
      <c r="G18" s="215">
        <f t="shared" si="2"/>
        <v>100</v>
      </c>
      <c r="H18" s="215">
        <f t="shared" si="2"/>
        <v>100</v>
      </c>
      <c r="I18" s="215">
        <f t="shared" si="2"/>
        <v>100</v>
      </c>
      <c r="J18" s="215">
        <f t="shared" si="2"/>
        <v>100</v>
      </c>
      <c r="K18" s="215">
        <f t="shared" si="2"/>
        <v>100</v>
      </c>
      <c r="L18" s="215">
        <f t="shared" si="2"/>
        <v>100</v>
      </c>
      <c r="M18" s="215">
        <f t="shared" si="2"/>
        <v>99.999999999999986</v>
      </c>
      <c r="N18" s="215">
        <f t="shared" si="2"/>
        <v>100</v>
      </c>
      <c r="O18" s="215">
        <f t="shared" si="2"/>
        <v>100</v>
      </c>
      <c r="P18" s="215">
        <f t="shared" si="2"/>
        <v>100</v>
      </c>
      <c r="Q18" s="215">
        <f t="shared" ref="Q18:V18" si="3">SUM(Q20:Q22)</f>
        <v>100</v>
      </c>
      <c r="R18" s="215">
        <f t="shared" si="3"/>
        <v>100</v>
      </c>
      <c r="S18" s="215">
        <f t="shared" si="3"/>
        <v>100</v>
      </c>
      <c r="T18" s="215">
        <f t="shared" si="3"/>
        <v>100</v>
      </c>
      <c r="U18" s="215">
        <f t="shared" si="3"/>
        <v>100</v>
      </c>
      <c r="V18" s="215">
        <f t="shared" si="3"/>
        <v>100</v>
      </c>
    </row>
    <row r="19" spans="1:22" ht="15" customHeight="1" x14ac:dyDescent="0.25">
      <c r="A19" s="46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</row>
    <row r="20" spans="1:22" ht="15" customHeight="1" x14ac:dyDescent="0.25">
      <c r="A20" s="52" t="s">
        <v>159</v>
      </c>
      <c r="B20" s="213">
        <f>+B12/$B$10*100</f>
        <v>37.377173091458801</v>
      </c>
      <c r="C20" s="213">
        <f>+C12/$C$10*100</f>
        <v>35.582822085889568</v>
      </c>
      <c r="D20" s="213">
        <f t="shared" ref="D20:O20" si="4">+D12/D10*100</f>
        <v>30.203765798297656</v>
      </c>
      <c r="E20" s="213">
        <f t="shared" si="4"/>
        <v>30.76923076923077</v>
      </c>
      <c r="F20" s="213">
        <f t="shared" si="4"/>
        <v>27.979894686452848</v>
      </c>
      <c r="G20" s="213">
        <f t="shared" si="4"/>
        <v>21.67033847386341</v>
      </c>
      <c r="H20" s="213">
        <f t="shared" si="4"/>
        <v>25.129087779690192</v>
      </c>
      <c r="I20" s="213">
        <f t="shared" si="4"/>
        <v>23.700423565652677</v>
      </c>
      <c r="J20" s="213">
        <f t="shared" si="4"/>
        <v>22.458296751536437</v>
      </c>
      <c r="K20" s="213">
        <f t="shared" si="4"/>
        <v>21.506475800954327</v>
      </c>
      <c r="L20" s="213">
        <f t="shared" si="4"/>
        <v>18.660833174814535</v>
      </c>
      <c r="M20" s="213">
        <f t="shared" si="4"/>
        <v>19.695378151260503</v>
      </c>
      <c r="N20" s="213">
        <f t="shared" si="4"/>
        <v>19.784706755753525</v>
      </c>
      <c r="O20" s="213">
        <f t="shared" si="4"/>
        <v>18.469873583976359</v>
      </c>
      <c r="P20" s="213">
        <f t="shared" ref="P20:U20" si="5">+P12/P10*100</f>
        <v>20.081793823156112</v>
      </c>
      <c r="Q20" s="213">
        <f t="shared" si="5"/>
        <v>20.759374632655462</v>
      </c>
      <c r="R20" s="213">
        <f t="shared" si="5"/>
        <v>23.074543767398701</v>
      </c>
      <c r="S20" s="213">
        <f t="shared" si="5"/>
        <v>22.093237516123089</v>
      </c>
      <c r="T20" s="213">
        <f t="shared" si="5"/>
        <v>21.560787798015696</v>
      </c>
      <c r="U20" s="213">
        <f t="shared" si="5"/>
        <v>21.748386210685343</v>
      </c>
      <c r="V20" s="213">
        <f t="shared" ref="V20" si="6">+V12/V10*100</f>
        <v>23.107666222599008</v>
      </c>
    </row>
    <row r="21" spans="1:22" ht="15" customHeight="1" x14ac:dyDescent="0.25">
      <c r="A21" s="52" t="s">
        <v>160</v>
      </c>
      <c r="B21" s="213">
        <f>+B13/$B$10*100</f>
        <v>13.378684807256235</v>
      </c>
      <c r="C21" s="213">
        <f>+C13/$C$10*100</f>
        <v>13.773006134969327</v>
      </c>
      <c r="D21" s="213">
        <f t="shared" ref="D21:O21" si="7">+D13/D10*100</f>
        <v>13.928295073510446</v>
      </c>
      <c r="E21" s="213">
        <f t="shared" si="7"/>
        <v>13.855860228099976</v>
      </c>
      <c r="F21" s="213">
        <f t="shared" si="7"/>
        <v>13.595021541407373</v>
      </c>
      <c r="G21" s="213">
        <f t="shared" si="7"/>
        <v>18.746244742639696</v>
      </c>
      <c r="H21" s="213">
        <f t="shared" si="7"/>
        <v>17.001338688085678</v>
      </c>
      <c r="I21" s="213">
        <f t="shared" si="7"/>
        <v>14.593762033115132</v>
      </c>
      <c r="J21" s="213">
        <f t="shared" si="7"/>
        <v>11.712028094820019</v>
      </c>
      <c r="K21" s="213">
        <f t="shared" si="7"/>
        <v>11.707566462167689</v>
      </c>
      <c r="L21" s="213">
        <f t="shared" si="7"/>
        <v>9.0355716187939894</v>
      </c>
      <c r="M21" s="213">
        <f t="shared" si="7"/>
        <v>7.3354341736694684</v>
      </c>
      <c r="N21" s="213">
        <f t="shared" si="7"/>
        <v>11.655530809205644</v>
      </c>
      <c r="O21" s="213">
        <f t="shared" si="7"/>
        <v>8.077491380725661</v>
      </c>
      <c r="P21" s="213">
        <f t="shared" ref="P21:U21" si="8">+P13/P10*100</f>
        <v>6.656324918911297</v>
      </c>
      <c r="Q21" s="213">
        <f t="shared" si="8"/>
        <v>6.1243681673915598</v>
      </c>
      <c r="R21" s="213">
        <f t="shared" si="8"/>
        <v>5.3098257552324979</v>
      </c>
      <c r="S21" s="213">
        <f t="shared" si="8"/>
        <v>4.9198452183526804</v>
      </c>
      <c r="T21" s="213">
        <f t="shared" si="8"/>
        <v>5.6937657337479637</v>
      </c>
      <c r="U21" s="213">
        <f t="shared" si="8"/>
        <v>6.132399395687405</v>
      </c>
      <c r="V21" s="213">
        <f t="shared" ref="V21" si="9">+V13/V10*100</f>
        <v>5.8859149812280496</v>
      </c>
    </row>
    <row r="22" spans="1:22" ht="15" customHeight="1" thickBot="1" x14ac:dyDescent="0.3">
      <c r="A22" s="43" t="s">
        <v>161</v>
      </c>
      <c r="B22" s="57">
        <f>+B14/$B$10*100</f>
        <v>49.244142101284957</v>
      </c>
      <c r="C22" s="57">
        <f>+C14/$C$10*100</f>
        <v>50.644171779141104</v>
      </c>
      <c r="D22" s="57">
        <f t="shared" ref="D22:O22" si="10">+D14/D10*100</f>
        <v>55.8679391281919</v>
      </c>
      <c r="E22" s="57">
        <f t="shared" si="10"/>
        <v>55.374909002669256</v>
      </c>
      <c r="F22" s="57">
        <f t="shared" si="10"/>
        <v>58.425083772139786</v>
      </c>
      <c r="G22" s="57">
        <f t="shared" si="10"/>
        <v>59.583416783496901</v>
      </c>
      <c r="H22" s="57">
        <f t="shared" si="10"/>
        <v>57.869573532224138</v>
      </c>
      <c r="I22" s="57">
        <f t="shared" si="10"/>
        <v>61.705814401232196</v>
      </c>
      <c r="J22" s="57">
        <f t="shared" si="10"/>
        <v>65.829675153643549</v>
      </c>
      <c r="K22" s="57">
        <f t="shared" si="10"/>
        <v>66.78595773687799</v>
      </c>
      <c r="L22" s="57">
        <f t="shared" si="10"/>
        <v>72.303595206391478</v>
      </c>
      <c r="M22" s="57">
        <f t="shared" si="10"/>
        <v>72.969187675070017</v>
      </c>
      <c r="N22" s="57">
        <f t="shared" si="10"/>
        <v>68.559762435040824</v>
      </c>
      <c r="O22" s="57">
        <f t="shared" si="10"/>
        <v>73.452635035297973</v>
      </c>
      <c r="P22" s="57">
        <f t="shared" ref="P22:U22" si="11">+P14/P10*100</f>
        <v>73.261881257932586</v>
      </c>
      <c r="Q22" s="57">
        <f t="shared" si="11"/>
        <v>73.116257199952983</v>
      </c>
      <c r="R22" s="57">
        <f t="shared" si="11"/>
        <v>71.615630477368796</v>
      </c>
      <c r="S22" s="57">
        <f t="shared" si="11"/>
        <v>72.986917265524227</v>
      </c>
      <c r="T22" s="57">
        <f t="shared" si="11"/>
        <v>72.745446468236338</v>
      </c>
      <c r="U22" s="57">
        <f t="shared" si="11"/>
        <v>72.119214393627246</v>
      </c>
      <c r="V22" s="57">
        <f t="shared" ref="V22" si="12">+V14/V10*100</f>
        <v>71.006418796172937</v>
      </c>
    </row>
    <row r="23" spans="1:22" ht="15" customHeight="1" x14ac:dyDescent="0.25">
      <c r="A23" s="375" t="s">
        <v>224</v>
      </c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277"/>
    </row>
    <row r="24" spans="1:22" ht="15" customHeight="1" x14ac:dyDescent="0.25">
      <c r="A24" s="204"/>
    </row>
    <row r="84" spans="4:4" ht="15" customHeight="1" thickBot="1" x14ac:dyDescent="0.3">
      <c r="D84" s="324"/>
    </row>
  </sheetData>
  <mergeCells count="7">
    <mergeCell ref="A5:R5"/>
    <mergeCell ref="A23:R23"/>
    <mergeCell ref="X1:Y2"/>
    <mergeCell ref="A1:R1"/>
    <mergeCell ref="A2:R2"/>
    <mergeCell ref="A3:R3"/>
    <mergeCell ref="A4:R4"/>
  </mergeCells>
  <hyperlinks>
    <hyperlink ref="X1" r:id="rId1" location="INDICE!A1"/>
    <hyperlink ref="X1:Y2" location="INDICE!A1" display="INDICE"/>
  </hyperlinks>
  <printOptions horizontalCentered="1"/>
  <pageMargins left="0.78740157480314965" right="0.78740157480314965" top="0.82677165354330717" bottom="0.98425196850393704" header="0.47244094488188981" footer="0.51181102362204722"/>
  <pageSetup scale="77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tabColor rgb="FF92D050"/>
    <pageSetUpPr fitToPage="1"/>
  </sheetPr>
  <dimension ref="A1:Q85"/>
  <sheetViews>
    <sheetView zoomScaleNormal="100" zoomScaleSheetLayoutView="100" workbookViewId="0">
      <selection activeCell="O1" sqref="O1:Q2"/>
    </sheetView>
  </sheetViews>
  <sheetFormatPr baseColWidth="10" defaultColWidth="11" defaultRowHeight="12.75" x14ac:dyDescent="0.25"/>
  <cols>
    <col min="1" max="1" width="37.28515625" style="42" bestFit="1" customWidth="1"/>
    <col min="2" max="10" width="5.42578125" style="46" bestFit="1" customWidth="1"/>
    <col min="11" max="15" width="6.5703125" style="46" bestFit="1" customWidth="1"/>
    <col min="16" max="257" width="11" style="46"/>
    <col min="258" max="258" width="45.7109375" style="46" customWidth="1"/>
    <col min="259" max="267" width="7.5703125" style="46" customWidth="1"/>
    <col min="268" max="513" width="11" style="46"/>
    <col min="514" max="514" width="45.7109375" style="46" customWidth="1"/>
    <col min="515" max="523" width="7.5703125" style="46" customWidth="1"/>
    <col min="524" max="769" width="11" style="46"/>
    <col min="770" max="770" width="45.7109375" style="46" customWidth="1"/>
    <col min="771" max="779" width="7.5703125" style="46" customWidth="1"/>
    <col min="780" max="1025" width="11" style="46"/>
    <col min="1026" max="1026" width="45.7109375" style="46" customWidth="1"/>
    <col min="1027" max="1035" width="7.5703125" style="46" customWidth="1"/>
    <col min="1036" max="1281" width="11" style="46"/>
    <col min="1282" max="1282" width="45.7109375" style="46" customWidth="1"/>
    <col min="1283" max="1291" width="7.5703125" style="46" customWidth="1"/>
    <col min="1292" max="1537" width="11" style="46"/>
    <col min="1538" max="1538" width="45.7109375" style="46" customWidth="1"/>
    <col min="1539" max="1547" width="7.5703125" style="46" customWidth="1"/>
    <col min="1548" max="1793" width="11" style="46"/>
    <col min="1794" max="1794" width="45.7109375" style="46" customWidth="1"/>
    <col min="1795" max="1803" width="7.5703125" style="46" customWidth="1"/>
    <col min="1804" max="2049" width="11" style="46"/>
    <col min="2050" max="2050" width="45.7109375" style="46" customWidth="1"/>
    <col min="2051" max="2059" width="7.5703125" style="46" customWidth="1"/>
    <col min="2060" max="2305" width="11" style="46"/>
    <col min="2306" max="2306" width="45.7109375" style="46" customWidth="1"/>
    <col min="2307" max="2315" width="7.5703125" style="46" customWidth="1"/>
    <col min="2316" max="2561" width="11" style="46"/>
    <col min="2562" max="2562" width="45.7109375" style="46" customWidth="1"/>
    <col min="2563" max="2571" width="7.5703125" style="46" customWidth="1"/>
    <col min="2572" max="2817" width="11" style="46"/>
    <col min="2818" max="2818" width="45.7109375" style="46" customWidth="1"/>
    <col min="2819" max="2827" width="7.5703125" style="46" customWidth="1"/>
    <col min="2828" max="3073" width="11" style="46"/>
    <col min="3074" max="3074" width="45.7109375" style="46" customWidth="1"/>
    <col min="3075" max="3083" width="7.5703125" style="46" customWidth="1"/>
    <col min="3084" max="3329" width="11" style="46"/>
    <col min="3330" max="3330" width="45.7109375" style="46" customWidth="1"/>
    <col min="3331" max="3339" width="7.5703125" style="46" customWidth="1"/>
    <col min="3340" max="3585" width="11" style="46"/>
    <col min="3586" max="3586" width="45.7109375" style="46" customWidth="1"/>
    <col min="3587" max="3595" width="7.5703125" style="46" customWidth="1"/>
    <col min="3596" max="3841" width="11" style="46"/>
    <col min="3842" max="3842" width="45.7109375" style="46" customWidth="1"/>
    <col min="3843" max="3851" width="7.5703125" style="46" customWidth="1"/>
    <col min="3852" max="4097" width="11" style="46"/>
    <col min="4098" max="4098" width="45.7109375" style="46" customWidth="1"/>
    <col min="4099" max="4107" width="7.5703125" style="46" customWidth="1"/>
    <col min="4108" max="4353" width="11" style="46"/>
    <col min="4354" max="4354" width="45.7109375" style="46" customWidth="1"/>
    <col min="4355" max="4363" width="7.5703125" style="46" customWidth="1"/>
    <col min="4364" max="4609" width="11" style="46"/>
    <col min="4610" max="4610" width="45.7109375" style="46" customWidth="1"/>
    <col min="4611" max="4619" width="7.5703125" style="46" customWidth="1"/>
    <col min="4620" max="4865" width="11" style="46"/>
    <col min="4866" max="4866" width="45.7109375" style="46" customWidth="1"/>
    <col min="4867" max="4875" width="7.5703125" style="46" customWidth="1"/>
    <col min="4876" max="5121" width="11" style="46"/>
    <col min="5122" max="5122" width="45.7109375" style="46" customWidth="1"/>
    <col min="5123" max="5131" width="7.5703125" style="46" customWidth="1"/>
    <col min="5132" max="5377" width="11" style="46"/>
    <col min="5378" max="5378" width="45.7109375" style="46" customWidth="1"/>
    <col min="5379" max="5387" width="7.5703125" style="46" customWidth="1"/>
    <col min="5388" max="5633" width="11" style="46"/>
    <col min="5634" max="5634" width="45.7109375" style="46" customWidth="1"/>
    <col min="5635" max="5643" width="7.5703125" style="46" customWidth="1"/>
    <col min="5644" max="5889" width="11" style="46"/>
    <col min="5890" max="5890" width="45.7109375" style="46" customWidth="1"/>
    <col min="5891" max="5899" width="7.5703125" style="46" customWidth="1"/>
    <col min="5900" max="6145" width="11" style="46"/>
    <col min="6146" max="6146" width="45.7109375" style="46" customWidth="1"/>
    <col min="6147" max="6155" width="7.5703125" style="46" customWidth="1"/>
    <col min="6156" max="6401" width="11" style="46"/>
    <col min="6402" max="6402" width="45.7109375" style="46" customWidth="1"/>
    <col min="6403" max="6411" width="7.5703125" style="46" customWidth="1"/>
    <col min="6412" max="6657" width="11" style="46"/>
    <col min="6658" max="6658" width="45.7109375" style="46" customWidth="1"/>
    <col min="6659" max="6667" width="7.5703125" style="46" customWidth="1"/>
    <col min="6668" max="6913" width="11" style="46"/>
    <col min="6914" max="6914" width="45.7109375" style="46" customWidth="1"/>
    <col min="6915" max="6923" width="7.5703125" style="46" customWidth="1"/>
    <col min="6924" max="7169" width="11" style="46"/>
    <col min="7170" max="7170" width="45.7109375" style="46" customWidth="1"/>
    <col min="7171" max="7179" width="7.5703125" style="46" customWidth="1"/>
    <col min="7180" max="7425" width="11" style="46"/>
    <col min="7426" max="7426" width="45.7109375" style="46" customWidth="1"/>
    <col min="7427" max="7435" width="7.5703125" style="46" customWidth="1"/>
    <col min="7436" max="7681" width="11" style="46"/>
    <col min="7682" max="7682" width="45.7109375" style="46" customWidth="1"/>
    <col min="7683" max="7691" width="7.5703125" style="46" customWidth="1"/>
    <col min="7692" max="7937" width="11" style="46"/>
    <col min="7938" max="7938" width="45.7109375" style="46" customWidth="1"/>
    <col min="7939" max="7947" width="7.5703125" style="46" customWidth="1"/>
    <col min="7948" max="8193" width="11" style="46"/>
    <col min="8194" max="8194" width="45.7109375" style="46" customWidth="1"/>
    <col min="8195" max="8203" width="7.5703125" style="46" customWidth="1"/>
    <col min="8204" max="8449" width="11" style="46"/>
    <col min="8450" max="8450" width="45.7109375" style="46" customWidth="1"/>
    <col min="8451" max="8459" width="7.5703125" style="46" customWidth="1"/>
    <col min="8460" max="8705" width="11" style="46"/>
    <col min="8706" max="8706" width="45.7109375" style="46" customWidth="1"/>
    <col min="8707" max="8715" width="7.5703125" style="46" customWidth="1"/>
    <col min="8716" max="8961" width="11" style="46"/>
    <col min="8962" max="8962" width="45.7109375" style="46" customWidth="1"/>
    <col min="8963" max="8971" width="7.5703125" style="46" customWidth="1"/>
    <col min="8972" max="9217" width="11" style="46"/>
    <col min="9218" max="9218" width="45.7109375" style="46" customWidth="1"/>
    <col min="9219" max="9227" width="7.5703125" style="46" customWidth="1"/>
    <col min="9228" max="9473" width="11" style="46"/>
    <col min="9474" max="9474" width="45.7109375" style="46" customWidth="1"/>
    <col min="9475" max="9483" width="7.5703125" style="46" customWidth="1"/>
    <col min="9484" max="9729" width="11" style="46"/>
    <col min="9730" max="9730" width="45.7109375" style="46" customWidth="1"/>
    <col min="9731" max="9739" width="7.5703125" style="46" customWidth="1"/>
    <col min="9740" max="9985" width="11" style="46"/>
    <col min="9986" max="9986" width="45.7109375" style="46" customWidth="1"/>
    <col min="9987" max="9995" width="7.5703125" style="46" customWidth="1"/>
    <col min="9996" max="10241" width="11" style="46"/>
    <col min="10242" max="10242" width="45.7109375" style="46" customWidth="1"/>
    <col min="10243" max="10251" width="7.5703125" style="46" customWidth="1"/>
    <col min="10252" max="10497" width="11" style="46"/>
    <col min="10498" max="10498" width="45.7109375" style="46" customWidth="1"/>
    <col min="10499" max="10507" width="7.5703125" style="46" customWidth="1"/>
    <col min="10508" max="10753" width="11" style="46"/>
    <col min="10754" max="10754" width="45.7109375" style="46" customWidth="1"/>
    <col min="10755" max="10763" width="7.5703125" style="46" customWidth="1"/>
    <col min="10764" max="11009" width="11" style="46"/>
    <col min="11010" max="11010" width="45.7109375" style="46" customWidth="1"/>
    <col min="11011" max="11019" width="7.5703125" style="46" customWidth="1"/>
    <col min="11020" max="11265" width="11" style="46"/>
    <col min="11266" max="11266" width="45.7109375" style="46" customWidth="1"/>
    <col min="11267" max="11275" width="7.5703125" style="46" customWidth="1"/>
    <col min="11276" max="11521" width="11" style="46"/>
    <col min="11522" max="11522" width="45.7109375" style="46" customWidth="1"/>
    <col min="11523" max="11531" width="7.5703125" style="46" customWidth="1"/>
    <col min="11532" max="11777" width="11" style="46"/>
    <col min="11778" max="11778" width="45.7109375" style="46" customWidth="1"/>
    <col min="11779" max="11787" width="7.5703125" style="46" customWidth="1"/>
    <col min="11788" max="12033" width="11" style="46"/>
    <col min="12034" max="12034" width="45.7109375" style="46" customWidth="1"/>
    <col min="12035" max="12043" width="7.5703125" style="46" customWidth="1"/>
    <col min="12044" max="12289" width="11" style="46"/>
    <col min="12290" max="12290" width="45.7109375" style="46" customWidth="1"/>
    <col min="12291" max="12299" width="7.5703125" style="46" customWidth="1"/>
    <col min="12300" max="12545" width="11" style="46"/>
    <col min="12546" max="12546" width="45.7109375" style="46" customWidth="1"/>
    <col min="12547" max="12555" width="7.5703125" style="46" customWidth="1"/>
    <col min="12556" max="12801" width="11" style="46"/>
    <col min="12802" max="12802" width="45.7109375" style="46" customWidth="1"/>
    <col min="12803" max="12811" width="7.5703125" style="46" customWidth="1"/>
    <col min="12812" max="13057" width="11" style="46"/>
    <col min="13058" max="13058" width="45.7109375" style="46" customWidth="1"/>
    <col min="13059" max="13067" width="7.5703125" style="46" customWidth="1"/>
    <col min="13068" max="13313" width="11" style="46"/>
    <col min="13314" max="13314" width="45.7109375" style="46" customWidth="1"/>
    <col min="13315" max="13323" width="7.5703125" style="46" customWidth="1"/>
    <col min="13324" max="13569" width="11" style="46"/>
    <col min="13570" max="13570" width="45.7109375" style="46" customWidth="1"/>
    <col min="13571" max="13579" width="7.5703125" style="46" customWidth="1"/>
    <col min="13580" max="13825" width="11" style="46"/>
    <col min="13826" max="13826" width="45.7109375" style="46" customWidth="1"/>
    <col min="13827" max="13835" width="7.5703125" style="46" customWidth="1"/>
    <col min="13836" max="14081" width="11" style="46"/>
    <col min="14082" max="14082" width="45.7109375" style="46" customWidth="1"/>
    <col min="14083" max="14091" width="7.5703125" style="46" customWidth="1"/>
    <col min="14092" max="14337" width="11" style="46"/>
    <col min="14338" max="14338" width="45.7109375" style="46" customWidth="1"/>
    <col min="14339" max="14347" width="7.5703125" style="46" customWidth="1"/>
    <col min="14348" max="14593" width="11" style="46"/>
    <col min="14594" max="14594" width="45.7109375" style="46" customWidth="1"/>
    <col min="14595" max="14603" width="7.5703125" style="46" customWidth="1"/>
    <col min="14604" max="14849" width="11" style="46"/>
    <col min="14850" max="14850" width="45.7109375" style="46" customWidth="1"/>
    <col min="14851" max="14859" width="7.5703125" style="46" customWidth="1"/>
    <col min="14860" max="15105" width="11" style="46"/>
    <col min="15106" max="15106" width="45.7109375" style="46" customWidth="1"/>
    <col min="15107" max="15115" width="7.5703125" style="46" customWidth="1"/>
    <col min="15116" max="15361" width="11" style="46"/>
    <col min="15362" max="15362" width="45.7109375" style="46" customWidth="1"/>
    <col min="15363" max="15371" width="7.5703125" style="46" customWidth="1"/>
    <col min="15372" max="15617" width="11" style="46"/>
    <col min="15618" max="15618" width="45.7109375" style="46" customWidth="1"/>
    <col min="15619" max="15627" width="7.5703125" style="46" customWidth="1"/>
    <col min="15628" max="15873" width="11" style="46"/>
    <col min="15874" max="15874" width="45.7109375" style="46" customWidth="1"/>
    <col min="15875" max="15883" width="7.5703125" style="46" customWidth="1"/>
    <col min="15884" max="16129" width="11" style="46"/>
    <col min="16130" max="16130" width="45.7109375" style="46" customWidth="1"/>
    <col min="16131" max="16139" width="7.5703125" style="46" customWidth="1"/>
    <col min="16140" max="16384" width="11" style="46"/>
  </cols>
  <sheetData>
    <row r="1" spans="1:17" s="182" customFormat="1" ht="14.25" customHeight="1" x14ac:dyDescent="0.2">
      <c r="A1" s="412" t="s">
        <v>298</v>
      </c>
      <c r="B1" s="413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310"/>
      <c r="O1" s="29"/>
      <c r="P1" s="372" t="s">
        <v>317</v>
      </c>
      <c r="Q1" s="372"/>
    </row>
    <row r="2" spans="1:17" s="182" customFormat="1" ht="14.25" customHeight="1" x14ac:dyDescent="0.2">
      <c r="A2" s="412" t="s">
        <v>163</v>
      </c>
      <c r="B2" s="413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310"/>
      <c r="O2" s="30"/>
      <c r="P2" s="372"/>
      <c r="Q2" s="372"/>
    </row>
    <row r="3" spans="1:17" s="182" customFormat="1" ht="14.25" x14ac:dyDescent="0.25">
      <c r="A3" s="412" t="s">
        <v>230</v>
      </c>
      <c r="B3" s="413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310"/>
      <c r="O3" s="332"/>
    </row>
    <row r="4" spans="1:17" s="182" customFormat="1" ht="17.25" customHeight="1" x14ac:dyDescent="0.25">
      <c r="A4" s="412" t="s">
        <v>561</v>
      </c>
      <c r="B4" s="413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310"/>
      <c r="O4" s="332"/>
    </row>
    <row r="5" spans="1:17" s="182" customFormat="1" ht="21.75" customHeight="1" thickBot="1" x14ac:dyDescent="0.3">
      <c r="A5" s="183"/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346"/>
    </row>
    <row r="6" spans="1:17" ht="18.75" customHeight="1" thickBot="1" x14ac:dyDescent="0.3">
      <c r="A6" s="333" t="s">
        <v>423</v>
      </c>
      <c r="B6" s="184">
        <v>2007</v>
      </c>
      <c r="C6" s="184">
        <v>2008</v>
      </c>
      <c r="D6" s="184">
        <v>2009</v>
      </c>
      <c r="E6" s="184">
        <v>2010</v>
      </c>
      <c r="F6" s="184">
        <v>2011</v>
      </c>
      <c r="G6" s="184">
        <v>2012</v>
      </c>
      <c r="H6" s="184">
        <v>2013</v>
      </c>
      <c r="I6" s="184">
        <v>2014</v>
      </c>
      <c r="J6" s="184">
        <v>2015</v>
      </c>
      <c r="K6" s="184">
        <v>2016</v>
      </c>
      <c r="L6" s="184">
        <v>2017</v>
      </c>
      <c r="M6" s="296">
        <v>2018</v>
      </c>
      <c r="N6" s="296">
        <v>2019</v>
      </c>
      <c r="O6" s="296">
        <v>2020</v>
      </c>
    </row>
    <row r="7" spans="1:17" x14ac:dyDescent="0.25">
      <c r="A7" s="82" t="s">
        <v>19</v>
      </c>
      <c r="B7" s="185">
        <f t="shared" ref="B7:I7" si="0">SUM(B9:B74)</f>
        <v>5172</v>
      </c>
      <c r="C7" s="185">
        <f t="shared" si="0"/>
        <v>5695</v>
      </c>
      <c r="D7" s="185">
        <f t="shared" si="0"/>
        <v>5848</v>
      </c>
      <c r="E7" s="185">
        <f t="shared" si="0"/>
        <v>5257</v>
      </c>
      <c r="F7" s="185">
        <f t="shared" si="0"/>
        <v>5712</v>
      </c>
      <c r="G7" s="185">
        <f t="shared" si="0"/>
        <v>5388</v>
      </c>
      <c r="H7" s="185">
        <f t="shared" si="0"/>
        <v>6091</v>
      </c>
      <c r="I7" s="185">
        <f t="shared" si="0"/>
        <v>7091</v>
      </c>
      <c r="J7" s="185">
        <f t="shared" ref="J7:O7" si="1">SUM(J9:J74)</f>
        <v>8507</v>
      </c>
      <c r="K7" s="185">
        <f t="shared" si="1"/>
        <v>9699</v>
      </c>
      <c r="L7" s="185">
        <f t="shared" si="1"/>
        <v>10854</v>
      </c>
      <c r="M7" s="185">
        <f t="shared" si="1"/>
        <v>13506</v>
      </c>
      <c r="N7" s="185">
        <f t="shared" si="1"/>
        <v>14562</v>
      </c>
      <c r="O7" s="185">
        <f t="shared" si="1"/>
        <v>16514</v>
      </c>
    </row>
    <row r="8" spans="1:17" x14ac:dyDescent="0.25">
      <c r="A8" s="203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</row>
    <row r="9" spans="1:17" x14ac:dyDescent="0.2">
      <c r="A9" s="186" t="s">
        <v>424</v>
      </c>
      <c r="B9" s="192" t="s">
        <v>61</v>
      </c>
      <c r="C9" s="192" t="s">
        <v>61</v>
      </c>
      <c r="D9" s="192" t="s">
        <v>61</v>
      </c>
      <c r="E9" s="192" t="s">
        <v>61</v>
      </c>
      <c r="F9" s="188">
        <v>19</v>
      </c>
      <c r="G9" s="188">
        <v>13</v>
      </c>
      <c r="H9" s="192">
        <v>14</v>
      </c>
      <c r="I9" s="193">
        <v>13</v>
      </c>
      <c r="J9" s="347">
        <v>24</v>
      </c>
      <c r="K9" s="358">
        <v>57</v>
      </c>
      <c r="L9" s="348">
        <v>57</v>
      </c>
      <c r="M9" s="348">
        <f>SUM([2]TM!$U$3:$U$227)</f>
        <v>44</v>
      </c>
      <c r="N9" s="279">
        <v>69</v>
      </c>
      <c r="O9" s="252">
        <v>111</v>
      </c>
    </row>
    <row r="10" spans="1:17" x14ac:dyDescent="0.2">
      <c r="A10" s="186" t="s">
        <v>168</v>
      </c>
      <c r="B10" s="192" t="s">
        <v>61</v>
      </c>
      <c r="C10" s="192">
        <v>16</v>
      </c>
      <c r="D10" s="349">
        <v>54</v>
      </c>
      <c r="E10" s="350">
        <v>36</v>
      </c>
      <c r="F10" s="350">
        <v>69</v>
      </c>
      <c r="G10" s="350">
        <v>71</v>
      </c>
      <c r="H10" s="192">
        <v>76</v>
      </c>
      <c r="I10" s="193">
        <v>95</v>
      </c>
      <c r="J10" s="347">
        <v>93</v>
      </c>
      <c r="K10" s="358">
        <v>160</v>
      </c>
      <c r="L10" s="348">
        <v>133</v>
      </c>
      <c r="M10" s="348">
        <f>SUM([2]TM!$X$3:$X$227)</f>
        <v>258</v>
      </c>
      <c r="N10" s="279">
        <v>255</v>
      </c>
      <c r="O10" s="252">
        <v>279</v>
      </c>
    </row>
    <row r="11" spans="1:17" x14ac:dyDescent="0.2">
      <c r="A11" s="186" t="s">
        <v>450</v>
      </c>
      <c r="B11" s="192" t="s">
        <v>61</v>
      </c>
      <c r="C11" s="192" t="s">
        <v>61</v>
      </c>
      <c r="D11" s="192" t="s">
        <v>61</v>
      </c>
      <c r="E11" s="192" t="s">
        <v>61</v>
      </c>
      <c r="F11" s="192" t="s">
        <v>61</v>
      </c>
      <c r="G11" s="192" t="s">
        <v>61</v>
      </c>
      <c r="H11" s="192">
        <v>32</v>
      </c>
      <c r="I11" s="193">
        <v>35</v>
      </c>
      <c r="J11" s="347">
        <v>83</v>
      </c>
      <c r="K11" s="358">
        <v>222</v>
      </c>
      <c r="L11" s="348">
        <v>309</v>
      </c>
      <c r="M11" s="348">
        <f>SUM([2]TM!$CU$3:$CU$227)</f>
        <v>241</v>
      </c>
      <c r="N11" s="279">
        <v>471</v>
      </c>
      <c r="O11" s="252">
        <v>543</v>
      </c>
    </row>
    <row r="12" spans="1:17" x14ac:dyDescent="0.2">
      <c r="A12" s="186" t="s">
        <v>213</v>
      </c>
      <c r="B12" s="192" t="s">
        <v>61</v>
      </c>
      <c r="C12" s="192" t="s">
        <v>61</v>
      </c>
      <c r="D12" s="192" t="s">
        <v>61</v>
      </c>
      <c r="E12" s="192" t="s">
        <v>61</v>
      </c>
      <c r="F12" s="192" t="s">
        <v>61</v>
      </c>
      <c r="G12" s="192" t="s">
        <v>61</v>
      </c>
      <c r="H12" s="192">
        <v>1</v>
      </c>
      <c r="I12" s="193">
        <v>25</v>
      </c>
      <c r="J12" s="347">
        <v>4</v>
      </c>
      <c r="K12" s="358">
        <v>7</v>
      </c>
      <c r="L12" s="348">
        <v>3</v>
      </c>
      <c r="M12" s="348">
        <v>13</v>
      </c>
      <c r="N12" s="279">
        <v>9</v>
      </c>
      <c r="O12" s="360">
        <v>0</v>
      </c>
    </row>
    <row r="13" spans="1:17" x14ac:dyDescent="0.2">
      <c r="A13" s="186" t="s">
        <v>451</v>
      </c>
      <c r="B13" s="196">
        <v>207</v>
      </c>
      <c r="C13" s="192">
        <v>228</v>
      </c>
      <c r="D13" s="349">
        <v>200</v>
      </c>
      <c r="E13" s="350">
        <v>185</v>
      </c>
      <c r="F13" s="350">
        <v>124</v>
      </c>
      <c r="G13" s="350">
        <v>216</v>
      </c>
      <c r="H13" s="192">
        <v>229</v>
      </c>
      <c r="I13" s="193">
        <v>128</v>
      </c>
      <c r="J13" s="347">
        <v>160</v>
      </c>
      <c r="K13" s="358">
        <v>185</v>
      </c>
      <c r="L13" s="348">
        <v>157</v>
      </c>
      <c r="M13" s="348">
        <v>201</v>
      </c>
      <c r="N13" s="279">
        <v>281</v>
      </c>
      <c r="O13" s="252">
        <v>282</v>
      </c>
    </row>
    <row r="14" spans="1:17" x14ac:dyDescent="0.25">
      <c r="A14" s="186" t="s">
        <v>425</v>
      </c>
      <c r="B14" s="196">
        <v>227</v>
      </c>
      <c r="C14" s="192">
        <v>144</v>
      </c>
      <c r="D14" s="349">
        <v>40</v>
      </c>
      <c r="E14" s="350">
        <v>26</v>
      </c>
      <c r="F14" s="350">
        <v>1</v>
      </c>
      <c r="G14" s="192" t="s">
        <v>61</v>
      </c>
      <c r="H14" s="192" t="s">
        <v>61</v>
      </c>
      <c r="I14" s="192" t="s">
        <v>61</v>
      </c>
      <c r="J14" s="192" t="s">
        <v>61</v>
      </c>
      <c r="K14" s="359">
        <v>0</v>
      </c>
      <c r="L14" s="359">
        <v>0</v>
      </c>
      <c r="M14" s="359">
        <v>0</v>
      </c>
      <c r="N14" s="360">
        <v>0</v>
      </c>
      <c r="O14" s="360">
        <v>0</v>
      </c>
    </row>
    <row r="15" spans="1:17" x14ac:dyDescent="0.2">
      <c r="A15" s="186" t="s">
        <v>426</v>
      </c>
      <c r="B15" s="196">
        <v>18</v>
      </c>
      <c r="C15" s="192">
        <v>35</v>
      </c>
      <c r="D15" s="349">
        <v>75</v>
      </c>
      <c r="E15" s="350">
        <v>89</v>
      </c>
      <c r="F15" s="350">
        <v>90</v>
      </c>
      <c r="G15" s="350">
        <v>98</v>
      </c>
      <c r="H15" s="192">
        <v>52</v>
      </c>
      <c r="I15" s="193">
        <v>94</v>
      </c>
      <c r="J15" s="347">
        <v>102</v>
      </c>
      <c r="K15" s="358">
        <v>43</v>
      </c>
      <c r="L15" s="348">
        <v>96</v>
      </c>
      <c r="M15" s="348">
        <v>111</v>
      </c>
      <c r="N15" s="279">
        <v>144</v>
      </c>
      <c r="O15" s="252">
        <v>95</v>
      </c>
    </row>
    <row r="16" spans="1:17" x14ac:dyDescent="0.2">
      <c r="A16" s="186" t="s">
        <v>427</v>
      </c>
      <c r="B16" s="194">
        <v>37</v>
      </c>
      <c r="C16" s="187">
        <v>30</v>
      </c>
      <c r="D16" s="190">
        <v>104</v>
      </c>
      <c r="E16" s="191">
        <v>58</v>
      </c>
      <c r="F16" s="191">
        <v>80</v>
      </c>
      <c r="G16" s="191">
        <v>90</v>
      </c>
      <c r="H16" s="187">
        <v>34</v>
      </c>
      <c r="I16" s="14">
        <v>80</v>
      </c>
      <c r="J16" s="189">
        <v>65</v>
      </c>
      <c r="K16" s="361">
        <v>146</v>
      </c>
      <c r="L16" s="279">
        <v>82</v>
      </c>
      <c r="M16" s="279">
        <v>110</v>
      </c>
      <c r="N16" s="279">
        <v>92</v>
      </c>
      <c r="O16" s="252">
        <v>165</v>
      </c>
    </row>
    <row r="17" spans="1:15" x14ac:dyDescent="0.2">
      <c r="A17" s="186" t="s">
        <v>428</v>
      </c>
      <c r="B17" s="194">
        <v>110</v>
      </c>
      <c r="C17" s="187">
        <v>88</v>
      </c>
      <c r="D17" s="190">
        <v>78</v>
      </c>
      <c r="E17" s="191">
        <v>41</v>
      </c>
      <c r="F17" s="191">
        <v>38</v>
      </c>
      <c r="G17" s="191">
        <v>45</v>
      </c>
      <c r="H17" s="187">
        <v>10</v>
      </c>
      <c r="I17" s="14">
        <v>16</v>
      </c>
      <c r="J17" s="189">
        <v>16</v>
      </c>
      <c r="K17" s="361">
        <v>22</v>
      </c>
      <c r="L17" s="279">
        <v>31</v>
      </c>
      <c r="M17" s="279">
        <v>90</v>
      </c>
      <c r="N17" s="279">
        <v>102</v>
      </c>
      <c r="O17" s="252">
        <v>97</v>
      </c>
    </row>
    <row r="18" spans="1:15" x14ac:dyDescent="0.2">
      <c r="A18" s="186" t="s">
        <v>429</v>
      </c>
      <c r="B18" s="194">
        <v>144</v>
      </c>
      <c r="C18" s="187">
        <v>133</v>
      </c>
      <c r="D18" s="190">
        <v>190</v>
      </c>
      <c r="E18" s="191">
        <v>73</v>
      </c>
      <c r="F18" s="191">
        <v>81</v>
      </c>
      <c r="G18" s="191">
        <v>169</v>
      </c>
      <c r="H18" s="187">
        <v>155</v>
      </c>
      <c r="I18" s="14">
        <v>123</v>
      </c>
      <c r="J18" s="189">
        <v>170</v>
      </c>
      <c r="K18" s="361">
        <v>99</v>
      </c>
      <c r="L18" s="279">
        <v>155</v>
      </c>
      <c r="M18" s="279">
        <v>232</v>
      </c>
      <c r="N18" s="279">
        <v>245</v>
      </c>
      <c r="O18" s="252">
        <v>301</v>
      </c>
    </row>
    <row r="19" spans="1:15" x14ac:dyDescent="0.2">
      <c r="A19" s="186" t="s">
        <v>192</v>
      </c>
      <c r="B19" s="187" t="s">
        <v>61</v>
      </c>
      <c r="C19" s="187">
        <v>1</v>
      </c>
      <c r="D19" s="190">
        <v>29</v>
      </c>
      <c r="E19" s="191">
        <v>48</v>
      </c>
      <c r="F19" s="191">
        <v>115</v>
      </c>
      <c r="G19" s="191">
        <v>117</v>
      </c>
      <c r="H19" s="187">
        <v>130</v>
      </c>
      <c r="I19" s="14">
        <v>102</v>
      </c>
      <c r="J19" s="189">
        <v>129</v>
      </c>
      <c r="K19" s="361">
        <v>135</v>
      </c>
      <c r="L19" s="279">
        <v>134</v>
      </c>
      <c r="M19" s="279">
        <f>SUM([2]TM!$CX$3:$CX$227)</f>
        <v>169</v>
      </c>
      <c r="N19" s="279">
        <v>205</v>
      </c>
      <c r="O19" s="252">
        <v>207</v>
      </c>
    </row>
    <row r="20" spans="1:15" x14ac:dyDescent="0.25">
      <c r="A20" s="186" t="s">
        <v>193</v>
      </c>
      <c r="B20" s="194">
        <v>6</v>
      </c>
      <c r="C20" s="187">
        <v>14</v>
      </c>
      <c r="D20" s="190">
        <v>13</v>
      </c>
      <c r="E20" s="191">
        <v>12</v>
      </c>
      <c r="F20" s="191">
        <v>8</v>
      </c>
      <c r="G20" s="187" t="s">
        <v>61</v>
      </c>
      <c r="H20" s="187" t="s">
        <v>61</v>
      </c>
      <c r="I20" s="14">
        <v>1</v>
      </c>
      <c r="J20" s="189">
        <v>3</v>
      </c>
      <c r="K20" s="361">
        <v>0</v>
      </c>
      <c r="L20" s="361">
        <v>0</v>
      </c>
      <c r="M20" s="361">
        <f>SUM([2]TM!$DA$3:$DA$227)</f>
        <v>1</v>
      </c>
      <c r="N20" s="361">
        <v>0</v>
      </c>
      <c r="O20" s="360">
        <v>0</v>
      </c>
    </row>
    <row r="21" spans="1:15" x14ac:dyDescent="0.2">
      <c r="A21" s="186" t="s">
        <v>169</v>
      </c>
      <c r="B21" s="187" t="s">
        <v>61</v>
      </c>
      <c r="C21" s="187" t="s">
        <v>61</v>
      </c>
      <c r="D21" s="190">
        <v>5</v>
      </c>
      <c r="E21" s="187" t="s">
        <v>61</v>
      </c>
      <c r="F21" s="187">
        <v>84</v>
      </c>
      <c r="G21" s="187">
        <v>281</v>
      </c>
      <c r="H21" s="187">
        <v>239</v>
      </c>
      <c r="I21" s="14">
        <v>199</v>
      </c>
      <c r="J21" s="189">
        <v>241</v>
      </c>
      <c r="K21" s="361">
        <v>201</v>
      </c>
      <c r="L21" s="279">
        <v>270</v>
      </c>
      <c r="M21" s="279">
        <f>SUM([2]TM!$AA$3:$AA$227)</f>
        <v>235</v>
      </c>
      <c r="N21" s="279">
        <v>219</v>
      </c>
      <c r="O21" s="252">
        <v>232</v>
      </c>
    </row>
    <row r="22" spans="1:15" x14ac:dyDescent="0.2">
      <c r="A22" s="186" t="s">
        <v>184</v>
      </c>
      <c r="B22" s="187" t="s">
        <v>61</v>
      </c>
      <c r="C22" s="187" t="s">
        <v>61</v>
      </c>
      <c r="D22" s="187" t="s">
        <v>61</v>
      </c>
      <c r="E22" s="187" t="s">
        <v>61</v>
      </c>
      <c r="F22" s="187" t="s">
        <v>61</v>
      </c>
      <c r="G22" s="187">
        <v>31</v>
      </c>
      <c r="H22" s="187">
        <v>44</v>
      </c>
      <c r="I22" s="14">
        <v>68</v>
      </c>
      <c r="J22" s="189">
        <v>62</v>
      </c>
      <c r="K22" s="361">
        <v>46</v>
      </c>
      <c r="L22" s="279">
        <v>72</v>
      </c>
      <c r="M22" s="279">
        <f>SUM([2]TM!$BZ$3:$BZ$227)</f>
        <v>120</v>
      </c>
      <c r="N22" s="279">
        <v>57</v>
      </c>
      <c r="O22" s="252">
        <v>62</v>
      </c>
    </row>
    <row r="23" spans="1:15" x14ac:dyDescent="0.25">
      <c r="A23" s="186" t="s">
        <v>180</v>
      </c>
      <c r="B23" s="187" t="s">
        <v>61</v>
      </c>
      <c r="C23" s="187" t="s">
        <v>61</v>
      </c>
      <c r="D23" s="187" t="s">
        <v>61</v>
      </c>
      <c r="E23" s="187" t="s">
        <v>61</v>
      </c>
      <c r="F23" s="187" t="s">
        <v>61</v>
      </c>
      <c r="G23" s="191">
        <v>20</v>
      </c>
      <c r="H23" s="187" t="s">
        <v>61</v>
      </c>
      <c r="I23" s="187" t="s">
        <v>61</v>
      </c>
      <c r="J23" s="187" t="s">
        <v>61</v>
      </c>
      <c r="K23" s="360">
        <v>0</v>
      </c>
      <c r="L23" s="360">
        <v>0</v>
      </c>
      <c r="M23" s="360">
        <f>SUM([2]TM!$BN$3:$BN$227)</f>
        <v>20</v>
      </c>
      <c r="N23" s="360">
        <v>0</v>
      </c>
      <c r="O23" s="360">
        <v>0</v>
      </c>
    </row>
    <row r="24" spans="1:15" x14ac:dyDescent="0.2">
      <c r="A24" s="186" t="s">
        <v>181</v>
      </c>
      <c r="B24" s="187" t="s">
        <v>61</v>
      </c>
      <c r="C24" s="187" t="s">
        <v>61</v>
      </c>
      <c r="D24" s="187" t="s">
        <v>61</v>
      </c>
      <c r="E24" s="187" t="s">
        <v>61</v>
      </c>
      <c r="F24" s="187" t="s">
        <v>61</v>
      </c>
      <c r="G24" s="187" t="s">
        <v>61</v>
      </c>
      <c r="H24" s="187">
        <v>19</v>
      </c>
      <c r="I24" s="187" t="s">
        <v>61</v>
      </c>
      <c r="J24" s="187" t="s">
        <v>61</v>
      </c>
      <c r="K24" s="360">
        <v>25</v>
      </c>
      <c r="L24" s="279">
        <v>9</v>
      </c>
      <c r="M24" s="360">
        <v>0</v>
      </c>
      <c r="N24" s="360">
        <v>17</v>
      </c>
      <c r="O24" s="252">
        <v>26</v>
      </c>
    </row>
    <row r="25" spans="1:15" x14ac:dyDescent="0.2">
      <c r="A25" s="186" t="s">
        <v>194</v>
      </c>
      <c r="B25" s="194">
        <v>30</v>
      </c>
      <c r="C25" s="187">
        <v>19</v>
      </c>
      <c r="D25" s="190">
        <v>38</v>
      </c>
      <c r="E25" s="191">
        <v>33</v>
      </c>
      <c r="F25" s="191">
        <v>34</v>
      </c>
      <c r="G25" s="191">
        <v>35</v>
      </c>
      <c r="H25" s="187">
        <v>38</v>
      </c>
      <c r="I25" s="14">
        <v>34</v>
      </c>
      <c r="J25" s="189">
        <v>32</v>
      </c>
      <c r="K25" s="361">
        <v>46</v>
      </c>
      <c r="L25" s="279">
        <v>47</v>
      </c>
      <c r="M25" s="279">
        <v>73</v>
      </c>
      <c r="N25" s="279">
        <v>33</v>
      </c>
      <c r="O25" s="252">
        <v>76</v>
      </c>
    </row>
    <row r="26" spans="1:15" x14ac:dyDescent="0.2">
      <c r="A26" s="186" t="s">
        <v>170</v>
      </c>
      <c r="B26" s="194">
        <v>38</v>
      </c>
      <c r="C26" s="187">
        <v>208</v>
      </c>
      <c r="D26" s="190">
        <v>234</v>
      </c>
      <c r="E26" s="191">
        <v>423</v>
      </c>
      <c r="F26" s="191">
        <v>443</v>
      </c>
      <c r="G26" s="191">
        <v>346</v>
      </c>
      <c r="H26" s="187">
        <v>555</v>
      </c>
      <c r="I26" s="14">
        <v>695</v>
      </c>
      <c r="J26" s="189">
        <v>960</v>
      </c>
      <c r="K26" s="361">
        <v>907</v>
      </c>
      <c r="L26" s="279">
        <v>1172</v>
      </c>
      <c r="M26" s="279">
        <v>1632</v>
      </c>
      <c r="N26" s="279">
        <v>1834</v>
      </c>
      <c r="O26" s="252">
        <v>1935</v>
      </c>
    </row>
    <row r="27" spans="1:15" x14ac:dyDescent="0.2">
      <c r="A27" s="186" t="s">
        <v>430</v>
      </c>
      <c r="B27" s="194">
        <v>49</v>
      </c>
      <c r="C27" s="187">
        <v>58</v>
      </c>
      <c r="D27" s="190">
        <v>64</v>
      </c>
      <c r="E27" s="191">
        <v>38</v>
      </c>
      <c r="F27" s="191">
        <v>28</v>
      </c>
      <c r="G27" s="191">
        <v>46</v>
      </c>
      <c r="H27" s="187">
        <v>24</v>
      </c>
      <c r="I27" s="14">
        <v>44</v>
      </c>
      <c r="J27" s="189">
        <v>33</v>
      </c>
      <c r="K27" s="361">
        <v>120</v>
      </c>
      <c r="L27" s="279">
        <v>113</v>
      </c>
      <c r="M27" s="279">
        <v>69</v>
      </c>
      <c r="N27" s="279">
        <v>37</v>
      </c>
      <c r="O27" s="252">
        <v>113</v>
      </c>
    </row>
    <row r="28" spans="1:15" x14ac:dyDescent="0.2">
      <c r="A28" s="186" t="s">
        <v>172</v>
      </c>
      <c r="B28" s="194">
        <v>141</v>
      </c>
      <c r="C28" s="187">
        <v>120</v>
      </c>
      <c r="D28" s="190">
        <v>109</v>
      </c>
      <c r="E28" s="191">
        <v>30</v>
      </c>
      <c r="F28" s="191">
        <v>119</v>
      </c>
      <c r="G28" s="191">
        <v>104</v>
      </c>
      <c r="H28" s="187">
        <v>68</v>
      </c>
      <c r="I28" s="14">
        <v>94</v>
      </c>
      <c r="J28" s="189">
        <v>66</v>
      </c>
      <c r="K28" s="361">
        <v>100</v>
      </c>
      <c r="L28" s="279">
        <v>79</v>
      </c>
      <c r="M28" s="279">
        <v>123</v>
      </c>
      <c r="N28" s="279">
        <v>160</v>
      </c>
      <c r="O28" s="252">
        <v>163</v>
      </c>
    </row>
    <row r="29" spans="1:15" x14ac:dyDescent="0.2">
      <c r="A29" s="186" t="s">
        <v>173</v>
      </c>
      <c r="B29" s="194">
        <v>650</v>
      </c>
      <c r="C29" s="187">
        <v>669</v>
      </c>
      <c r="D29" s="190">
        <v>658</v>
      </c>
      <c r="E29" s="191">
        <v>608</v>
      </c>
      <c r="F29" s="191">
        <v>612</v>
      </c>
      <c r="G29" s="191">
        <v>515</v>
      </c>
      <c r="H29" s="187">
        <v>585</v>
      </c>
      <c r="I29" s="14">
        <v>445</v>
      </c>
      <c r="J29" s="189">
        <v>741</v>
      </c>
      <c r="K29" s="361">
        <v>679</v>
      </c>
      <c r="L29" s="279">
        <v>714</v>
      </c>
      <c r="M29" s="279">
        <v>715</v>
      </c>
      <c r="N29" s="279">
        <v>825</v>
      </c>
      <c r="O29" s="252">
        <v>1035</v>
      </c>
    </row>
    <row r="30" spans="1:15" x14ac:dyDescent="0.2">
      <c r="A30" s="186" t="s">
        <v>195</v>
      </c>
      <c r="B30" s="194">
        <v>86</v>
      </c>
      <c r="C30" s="187">
        <v>128</v>
      </c>
      <c r="D30" s="190">
        <v>129</v>
      </c>
      <c r="E30" s="191">
        <v>88</v>
      </c>
      <c r="F30" s="191">
        <v>169</v>
      </c>
      <c r="G30" s="191">
        <v>162</v>
      </c>
      <c r="H30" s="187">
        <v>180</v>
      </c>
      <c r="I30" s="14">
        <v>215</v>
      </c>
      <c r="J30" s="189">
        <v>238</v>
      </c>
      <c r="K30" s="361">
        <v>224</v>
      </c>
      <c r="L30" s="279">
        <v>258</v>
      </c>
      <c r="M30" s="279">
        <v>244</v>
      </c>
      <c r="N30" s="279">
        <v>248</v>
      </c>
      <c r="O30" s="252">
        <v>324</v>
      </c>
    </row>
    <row r="31" spans="1:15" x14ac:dyDescent="0.2">
      <c r="A31" s="186" t="s">
        <v>196</v>
      </c>
      <c r="B31" s="194">
        <v>45</v>
      </c>
      <c r="C31" s="187">
        <v>138</v>
      </c>
      <c r="D31" s="190">
        <v>47</v>
      </c>
      <c r="E31" s="191">
        <v>37</v>
      </c>
      <c r="F31" s="191">
        <v>46</v>
      </c>
      <c r="G31" s="191">
        <v>61</v>
      </c>
      <c r="H31" s="187">
        <v>34</v>
      </c>
      <c r="I31" s="14">
        <v>52</v>
      </c>
      <c r="J31" s="189">
        <v>37</v>
      </c>
      <c r="K31" s="361">
        <v>100</v>
      </c>
      <c r="L31" s="279">
        <v>64</v>
      </c>
      <c r="M31" s="279">
        <v>76</v>
      </c>
      <c r="N31" s="279">
        <v>154</v>
      </c>
      <c r="O31" s="252">
        <v>90</v>
      </c>
    </row>
    <row r="32" spans="1:15" x14ac:dyDescent="0.2">
      <c r="A32" s="186" t="s">
        <v>197</v>
      </c>
      <c r="B32" s="194">
        <v>45</v>
      </c>
      <c r="C32" s="187">
        <v>50</v>
      </c>
      <c r="D32" s="190">
        <v>45</v>
      </c>
      <c r="E32" s="191">
        <v>64</v>
      </c>
      <c r="F32" s="191">
        <v>67</v>
      </c>
      <c r="G32" s="191">
        <v>36</v>
      </c>
      <c r="H32" s="187">
        <v>54</v>
      </c>
      <c r="I32" s="14">
        <v>73</v>
      </c>
      <c r="J32" s="189">
        <v>46</v>
      </c>
      <c r="K32" s="361">
        <v>86</v>
      </c>
      <c r="L32" s="279">
        <v>94</v>
      </c>
      <c r="M32" s="279">
        <v>107</v>
      </c>
      <c r="N32" s="279">
        <v>93</v>
      </c>
      <c r="O32" s="252">
        <v>259</v>
      </c>
    </row>
    <row r="33" spans="1:15" x14ac:dyDescent="0.2">
      <c r="A33" s="186" t="s">
        <v>198</v>
      </c>
      <c r="B33" s="194">
        <v>42</v>
      </c>
      <c r="C33" s="187">
        <v>21</v>
      </c>
      <c r="D33" s="190">
        <v>52</v>
      </c>
      <c r="E33" s="191">
        <v>35</v>
      </c>
      <c r="F33" s="191">
        <v>47</v>
      </c>
      <c r="G33" s="191">
        <v>51</v>
      </c>
      <c r="H33" s="187">
        <v>55</v>
      </c>
      <c r="I33" s="14">
        <v>106</v>
      </c>
      <c r="J33" s="189">
        <v>178</v>
      </c>
      <c r="K33" s="361">
        <v>162</v>
      </c>
      <c r="L33" s="279">
        <v>151</v>
      </c>
      <c r="M33" s="279">
        <v>255</v>
      </c>
      <c r="N33" s="279">
        <v>197</v>
      </c>
      <c r="O33" s="252">
        <v>133</v>
      </c>
    </row>
    <row r="34" spans="1:15" x14ac:dyDescent="0.2">
      <c r="A34" s="186" t="s">
        <v>199</v>
      </c>
      <c r="B34" s="187" t="s">
        <v>61</v>
      </c>
      <c r="C34" s="187" t="s">
        <v>61</v>
      </c>
      <c r="D34" s="187" t="s">
        <v>61</v>
      </c>
      <c r="E34" s="187" t="s">
        <v>61</v>
      </c>
      <c r="F34" s="187" t="s">
        <v>61</v>
      </c>
      <c r="G34" s="187" t="s">
        <v>61</v>
      </c>
      <c r="H34" s="187">
        <v>27</v>
      </c>
      <c r="I34" s="14">
        <v>12</v>
      </c>
      <c r="J34" s="189">
        <v>31</v>
      </c>
      <c r="K34" s="361">
        <v>50</v>
      </c>
      <c r="L34" s="279">
        <v>32</v>
      </c>
      <c r="M34" s="279">
        <v>79</v>
      </c>
      <c r="N34" s="279">
        <v>72</v>
      </c>
      <c r="O34" s="252">
        <v>94</v>
      </c>
    </row>
    <row r="35" spans="1:15" x14ac:dyDescent="0.25">
      <c r="A35" s="186" t="s">
        <v>431</v>
      </c>
      <c r="B35" s="194">
        <v>58</v>
      </c>
      <c r="C35" s="187">
        <v>16</v>
      </c>
      <c r="D35" s="190">
        <v>20</v>
      </c>
      <c r="E35" s="187" t="s">
        <v>61</v>
      </c>
      <c r="F35" s="187" t="s">
        <v>61</v>
      </c>
      <c r="G35" s="187" t="s">
        <v>61</v>
      </c>
      <c r="H35" s="187" t="s">
        <v>61</v>
      </c>
      <c r="I35" s="187" t="s">
        <v>61</v>
      </c>
      <c r="J35" s="187" t="s">
        <v>61</v>
      </c>
      <c r="K35" s="360">
        <v>0</v>
      </c>
      <c r="L35" s="360">
        <v>0</v>
      </c>
      <c r="M35" s="360">
        <v>0</v>
      </c>
      <c r="N35" s="360">
        <v>0</v>
      </c>
      <c r="O35" s="360">
        <v>0</v>
      </c>
    </row>
    <row r="36" spans="1:15" x14ac:dyDescent="0.2">
      <c r="A36" s="186" t="s">
        <v>432</v>
      </c>
      <c r="B36" s="187" t="s">
        <v>61</v>
      </c>
      <c r="C36" s="187">
        <v>5</v>
      </c>
      <c r="D36" s="190">
        <v>1</v>
      </c>
      <c r="E36" s="191">
        <v>11</v>
      </c>
      <c r="F36" s="187">
        <v>10</v>
      </c>
      <c r="G36" s="187">
        <v>16</v>
      </c>
      <c r="H36" s="187">
        <v>8</v>
      </c>
      <c r="I36" s="14">
        <v>13</v>
      </c>
      <c r="J36" s="189">
        <v>6</v>
      </c>
      <c r="K36" s="361">
        <v>10</v>
      </c>
      <c r="L36" s="279">
        <v>11</v>
      </c>
      <c r="M36" s="279">
        <v>34</v>
      </c>
      <c r="N36" s="279">
        <v>5</v>
      </c>
      <c r="O36" s="252">
        <v>31</v>
      </c>
    </row>
    <row r="37" spans="1:15" x14ac:dyDescent="0.2">
      <c r="A37" s="186" t="s">
        <v>459</v>
      </c>
      <c r="B37" s="187" t="s">
        <v>61</v>
      </c>
      <c r="C37" s="187" t="s">
        <v>61</v>
      </c>
      <c r="D37" s="187" t="s">
        <v>61</v>
      </c>
      <c r="E37" s="187" t="s">
        <v>61</v>
      </c>
      <c r="F37" s="187" t="s">
        <v>61</v>
      </c>
      <c r="G37" s="187" t="s">
        <v>61</v>
      </c>
      <c r="H37" s="187" t="s">
        <v>61</v>
      </c>
      <c r="I37" s="187" t="s">
        <v>61</v>
      </c>
      <c r="J37" s="187" t="s">
        <v>61</v>
      </c>
      <c r="K37" s="362" t="s">
        <v>61</v>
      </c>
      <c r="L37" s="362" t="s">
        <v>61</v>
      </c>
      <c r="M37" s="279">
        <v>5</v>
      </c>
      <c r="N37" s="279">
        <v>9</v>
      </c>
      <c r="O37" s="252">
        <v>78</v>
      </c>
    </row>
    <row r="38" spans="1:15" x14ac:dyDescent="0.2">
      <c r="A38" s="186" t="s">
        <v>433</v>
      </c>
      <c r="B38" s="187" t="s">
        <v>61</v>
      </c>
      <c r="C38" s="187" t="s">
        <v>61</v>
      </c>
      <c r="D38" s="187" t="s">
        <v>61</v>
      </c>
      <c r="E38" s="187" t="s">
        <v>61</v>
      </c>
      <c r="F38" s="187" t="s">
        <v>61</v>
      </c>
      <c r="G38" s="187" t="s">
        <v>61</v>
      </c>
      <c r="H38" s="187">
        <v>503</v>
      </c>
      <c r="I38" s="14">
        <v>855</v>
      </c>
      <c r="J38" s="189">
        <v>964</v>
      </c>
      <c r="K38" s="361">
        <v>1102</v>
      </c>
      <c r="L38" s="279">
        <v>1081</v>
      </c>
      <c r="M38" s="279">
        <v>1328</v>
      </c>
      <c r="N38" s="279">
        <v>1560</v>
      </c>
      <c r="O38" s="252">
        <v>1569</v>
      </c>
    </row>
    <row r="39" spans="1:15" x14ac:dyDescent="0.2">
      <c r="A39" s="186" t="s">
        <v>201</v>
      </c>
      <c r="B39" s="194">
        <v>37</v>
      </c>
      <c r="C39" s="187">
        <v>67</v>
      </c>
      <c r="D39" s="190">
        <v>52</v>
      </c>
      <c r="E39" s="191">
        <v>37</v>
      </c>
      <c r="F39" s="191">
        <v>47</v>
      </c>
      <c r="G39" s="191">
        <v>51</v>
      </c>
      <c r="H39" s="187">
        <v>28</v>
      </c>
      <c r="I39" s="14">
        <v>54</v>
      </c>
      <c r="J39" s="189">
        <v>71</v>
      </c>
      <c r="K39" s="361">
        <v>131</v>
      </c>
      <c r="L39" s="279">
        <v>93</v>
      </c>
      <c r="M39" s="279">
        <v>171</v>
      </c>
      <c r="N39" s="279">
        <v>123</v>
      </c>
      <c r="O39" s="252">
        <v>151</v>
      </c>
    </row>
    <row r="40" spans="1:15" ht="25.5" x14ac:dyDescent="0.25">
      <c r="A40" s="186" t="s">
        <v>202</v>
      </c>
      <c r="B40" s="194">
        <v>81</v>
      </c>
      <c r="C40" s="187">
        <v>85</v>
      </c>
      <c r="D40" s="190">
        <v>82</v>
      </c>
      <c r="E40" s="191">
        <v>63</v>
      </c>
      <c r="F40" s="191">
        <v>86</v>
      </c>
      <c r="G40" s="191">
        <v>68</v>
      </c>
      <c r="H40" s="187">
        <v>54</v>
      </c>
      <c r="I40" s="14">
        <v>101</v>
      </c>
      <c r="J40" s="189">
        <v>83</v>
      </c>
      <c r="K40" s="361">
        <v>93</v>
      </c>
      <c r="L40" s="361">
        <v>86</v>
      </c>
      <c r="M40" s="361">
        <v>117</v>
      </c>
      <c r="N40" s="361">
        <v>144</v>
      </c>
      <c r="O40" s="361">
        <v>94</v>
      </c>
    </row>
    <row r="41" spans="1:15" x14ac:dyDescent="0.2">
      <c r="A41" s="186" t="s">
        <v>203</v>
      </c>
      <c r="C41" s="187">
        <v>30</v>
      </c>
      <c r="D41" s="190">
        <v>13</v>
      </c>
      <c r="E41" s="191">
        <v>49</v>
      </c>
      <c r="F41" s="191">
        <v>15</v>
      </c>
      <c r="G41" s="191">
        <v>34</v>
      </c>
      <c r="H41" s="187">
        <v>48</v>
      </c>
      <c r="I41" s="14">
        <v>51</v>
      </c>
      <c r="J41" s="189">
        <v>45</v>
      </c>
      <c r="K41" s="361">
        <v>80</v>
      </c>
      <c r="L41" s="279">
        <v>83</v>
      </c>
      <c r="M41" s="279">
        <v>63</v>
      </c>
      <c r="N41" s="279">
        <v>85</v>
      </c>
      <c r="O41" s="252">
        <v>150</v>
      </c>
    </row>
    <row r="42" spans="1:15" x14ac:dyDescent="0.2">
      <c r="A42" s="186" t="s">
        <v>204</v>
      </c>
      <c r="B42" s="194">
        <v>126</v>
      </c>
      <c r="C42" s="187">
        <v>105</v>
      </c>
      <c r="D42" s="190">
        <v>127</v>
      </c>
      <c r="E42" s="191">
        <v>106</v>
      </c>
      <c r="F42" s="191">
        <v>75</v>
      </c>
      <c r="G42" s="191">
        <v>107</v>
      </c>
      <c r="H42" s="187">
        <v>90</v>
      </c>
      <c r="I42" s="14">
        <v>153</v>
      </c>
      <c r="J42" s="189">
        <v>252</v>
      </c>
      <c r="K42" s="361">
        <v>328</v>
      </c>
      <c r="L42" s="279">
        <v>329</v>
      </c>
      <c r="M42" s="279">
        <v>466</v>
      </c>
      <c r="N42" s="279">
        <v>428</v>
      </c>
      <c r="O42" s="252">
        <v>498</v>
      </c>
    </row>
    <row r="43" spans="1:15" x14ac:dyDescent="0.2">
      <c r="A43" s="186" t="s">
        <v>205</v>
      </c>
      <c r="B43" s="194">
        <v>123</v>
      </c>
      <c r="C43" s="187">
        <v>92</v>
      </c>
      <c r="D43" s="190">
        <v>121</v>
      </c>
      <c r="E43" s="191">
        <v>89</v>
      </c>
      <c r="F43" s="191">
        <v>140</v>
      </c>
      <c r="G43" s="191">
        <v>97</v>
      </c>
      <c r="H43" s="187">
        <v>126</v>
      </c>
      <c r="I43" s="14">
        <v>148</v>
      </c>
      <c r="J43" s="189">
        <v>181</v>
      </c>
      <c r="K43" s="361">
        <v>140</v>
      </c>
      <c r="L43" s="279">
        <v>211</v>
      </c>
      <c r="M43" s="279">
        <v>251</v>
      </c>
      <c r="N43" s="279">
        <v>275</v>
      </c>
      <c r="O43" s="252">
        <v>407</v>
      </c>
    </row>
    <row r="44" spans="1:15" x14ac:dyDescent="0.2">
      <c r="A44" s="186" t="s">
        <v>175</v>
      </c>
      <c r="B44" s="187" t="s">
        <v>61</v>
      </c>
      <c r="C44" s="187" t="s">
        <v>61</v>
      </c>
      <c r="D44" s="187" t="s">
        <v>61</v>
      </c>
      <c r="E44" s="187" t="s">
        <v>61</v>
      </c>
      <c r="F44" s="187" t="s">
        <v>61</v>
      </c>
      <c r="G44" s="191">
        <v>46</v>
      </c>
      <c r="H44" s="187" t="s">
        <v>61</v>
      </c>
      <c r="I44" s="14">
        <v>53</v>
      </c>
      <c r="J44" s="189">
        <v>27</v>
      </c>
      <c r="K44" s="361">
        <v>38</v>
      </c>
      <c r="L44" s="279">
        <v>33</v>
      </c>
      <c r="M44" s="279">
        <v>49</v>
      </c>
      <c r="N44" s="279">
        <v>59</v>
      </c>
      <c r="O44" s="252">
        <v>60</v>
      </c>
    </row>
    <row r="45" spans="1:15" x14ac:dyDescent="0.2">
      <c r="A45" s="186" t="s">
        <v>434</v>
      </c>
      <c r="B45" s="194">
        <v>13</v>
      </c>
      <c r="C45" s="187">
        <v>14</v>
      </c>
      <c r="D45" s="190">
        <v>6</v>
      </c>
      <c r="E45" s="191">
        <v>13</v>
      </c>
      <c r="F45" s="191">
        <v>9</v>
      </c>
      <c r="G45" s="191">
        <v>9</v>
      </c>
      <c r="H45" s="187">
        <v>6</v>
      </c>
      <c r="I45" s="14">
        <v>10</v>
      </c>
      <c r="J45" s="189">
        <v>9</v>
      </c>
      <c r="K45" s="361">
        <v>8</v>
      </c>
      <c r="L45" s="279">
        <v>5</v>
      </c>
      <c r="M45" s="279">
        <v>1</v>
      </c>
      <c r="N45" s="360">
        <v>0</v>
      </c>
      <c r="O45" s="360">
        <v>0</v>
      </c>
    </row>
    <row r="46" spans="1:15" x14ac:dyDescent="0.25">
      <c r="A46" s="186" t="s">
        <v>435</v>
      </c>
      <c r="B46" s="194">
        <v>162</v>
      </c>
      <c r="C46" s="187">
        <v>97</v>
      </c>
      <c r="D46" s="190">
        <v>116</v>
      </c>
      <c r="E46" s="191">
        <v>83</v>
      </c>
      <c r="F46" s="191">
        <v>66</v>
      </c>
      <c r="G46" s="191">
        <v>55</v>
      </c>
      <c r="H46" s="187">
        <v>48</v>
      </c>
      <c r="I46" s="14">
        <v>26</v>
      </c>
      <c r="J46" s="187" t="s">
        <v>61</v>
      </c>
      <c r="K46" s="360">
        <v>0</v>
      </c>
      <c r="L46" s="360">
        <v>0</v>
      </c>
      <c r="M46" s="360">
        <v>0</v>
      </c>
      <c r="N46" s="360">
        <v>0</v>
      </c>
      <c r="O46" s="360">
        <v>0</v>
      </c>
    </row>
    <row r="47" spans="1:15" x14ac:dyDescent="0.25">
      <c r="A47" s="186" t="s">
        <v>436</v>
      </c>
      <c r="B47" s="187" t="s">
        <v>61</v>
      </c>
      <c r="C47" s="187" t="s">
        <v>61</v>
      </c>
      <c r="D47" s="187" t="s">
        <v>61</v>
      </c>
      <c r="E47" s="187" t="s">
        <v>61</v>
      </c>
      <c r="F47" s="195">
        <v>2</v>
      </c>
      <c r="G47" s="187" t="s">
        <v>61</v>
      </c>
      <c r="H47" s="187" t="s">
        <v>61</v>
      </c>
      <c r="I47" s="187" t="s">
        <v>61</v>
      </c>
      <c r="J47" s="187" t="s">
        <v>61</v>
      </c>
      <c r="K47" s="360">
        <v>0</v>
      </c>
      <c r="L47" s="360">
        <v>0</v>
      </c>
      <c r="M47" s="360">
        <v>0</v>
      </c>
      <c r="N47" s="360">
        <v>0</v>
      </c>
      <c r="O47" s="360">
        <v>0</v>
      </c>
    </row>
    <row r="48" spans="1:15" x14ac:dyDescent="0.2">
      <c r="A48" s="186" t="s">
        <v>437</v>
      </c>
      <c r="B48" s="187" t="s">
        <v>61</v>
      </c>
      <c r="C48" s="187" t="s">
        <v>61</v>
      </c>
      <c r="D48" s="190">
        <v>55</v>
      </c>
      <c r="E48" s="191">
        <v>116</v>
      </c>
      <c r="F48" s="191">
        <v>140</v>
      </c>
      <c r="G48" s="191">
        <v>69</v>
      </c>
      <c r="H48" s="187">
        <v>173</v>
      </c>
      <c r="I48" s="14">
        <v>144</v>
      </c>
      <c r="J48" s="189">
        <v>116</v>
      </c>
      <c r="K48" s="361">
        <v>139</v>
      </c>
      <c r="L48" s="279">
        <v>188</v>
      </c>
      <c r="M48" s="279">
        <v>255</v>
      </c>
      <c r="N48" s="279">
        <v>292</v>
      </c>
      <c r="O48" s="252">
        <v>327</v>
      </c>
    </row>
    <row r="49" spans="1:15" x14ac:dyDescent="0.2">
      <c r="A49" s="175" t="s">
        <v>178</v>
      </c>
      <c r="B49" s="187" t="s">
        <v>61</v>
      </c>
      <c r="C49" s="187" t="s">
        <v>61</v>
      </c>
      <c r="D49" s="187" t="s">
        <v>61</v>
      </c>
      <c r="E49" s="187" t="s">
        <v>61</v>
      </c>
      <c r="F49" s="187" t="s">
        <v>61</v>
      </c>
      <c r="G49" s="187" t="s">
        <v>61</v>
      </c>
      <c r="H49" s="187" t="s">
        <v>61</v>
      </c>
      <c r="I49" s="14">
        <v>2</v>
      </c>
      <c r="J49" s="189">
        <v>345</v>
      </c>
      <c r="K49" s="361">
        <v>642</v>
      </c>
      <c r="L49" s="279">
        <v>540</v>
      </c>
      <c r="M49" s="279">
        <v>727</v>
      </c>
      <c r="N49" s="279">
        <v>655</v>
      </c>
      <c r="O49" s="252">
        <v>755</v>
      </c>
    </row>
    <row r="50" spans="1:15" x14ac:dyDescent="0.25">
      <c r="A50" s="186" t="s">
        <v>438</v>
      </c>
      <c r="B50" s="194">
        <v>262</v>
      </c>
      <c r="C50" s="187">
        <v>92</v>
      </c>
      <c r="D50" s="190">
        <v>46</v>
      </c>
      <c r="E50" s="191">
        <v>51</v>
      </c>
      <c r="F50" s="191">
        <v>3</v>
      </c>
      <c r="G50" s="187" t="s">
        <v>61</v>
      </c>
      <c r="H50" s="187" t="s">
        <v>61</v>
      </c>
      <c r="I50" s="187" t="s">
        <v>61</v>
      </c>
      <c r="J50" s="187" t="s">
        <v>61</v>
      </c>
      <c r="K50" s="360">
        <v>0</v>
      </c>
      <c r="L50" s="360">
        <v>0</v>
      </c>
      <c r="M50" s="360">
        <v>0</v>
      </c>
      <c r="N50" s="360">
        <v>0</v>
      </c>
      <c r="O50" s="360">
        <v>0</v>
      </c>
    </row>
    <row r="51" spans="1:15" x14ac:dyDescent="0.25">
      <c r="A51" s="186" t="s">
        <v>439</v>
      </c>
      <c r="B51" s="194">
        <v>275</v>
      </c>
      <c r="C51" s="187">
        <v>336</v>
      </c>
      <c r="D51" s="190">
        <v>278</v>
      </c>
      <c r="E51" s="191">
        <v>322</v>
      </c>
      <c r="F51" s="191">
        <v>346</v>
      </c>
      <c r="G51" s="191">
        <v>309</v>
      </c>
      <c r="H51" s="187" t="s">
        <v>61</v>
      </c>
      <c r="I51" s="187" t="s">
        <v>61</v>
      </c>
      <c r="J51" s="187" t="s">
        <v>61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</row>
    <row r="52" spans="1:15" x14ac:dyDescent="0.2">
      <c r="A52" s="186" t="s">
        <v>440</v>
      </c>
      <c r="B52" s="187" t="s">
        <v>61</v>
      </c>
      <c r="C52" s="187" t="s">
        <v>61</v>
      </c>
      <c r="D52" s="190">
        <v>21</v>
      </c>
      <c r="E52" s="187" t="s">
        <v>61</v>
      </c>
      <c r="F52" s="187" t="s">
        <v>61</v>
      </c>
      <c r="G52" s="187" t="s">
        <v>61</v>
      </c>
      <c r="H52" s="187">
        <v>380</v>
      </c>
      <c r="I52" s="14">
        <v>362</v>
      </c>
      <c r="J52" s="189">
        <v>445</v>
      </c>
      <c r="K52" s="361">
        <v>471</v>
      </c>
      <c r="L52" s="279">
        <v>506</v>
      </c>
      <c r="M52" s="279">
        <v>712</v>
      </c>
      <c r="N52" s="279">
        <v>735</v>
      </c>
      <c r="O52" s="252">
        <v>927</v>
      </c>
    </row>
    <row r="53" spans="1:15" x14ac:dyDescent="0.2">
      <c r="A53" s="186" t="s">
        <v>441</v>
      </c>
      <c r="B53" s="194">
        <v>88</v>
      </c>
      <c r="C53" s="187">
        <v>132</v>
      </c>
      <c r="D53" s="190">
        <v>222</v>
      </c>
      <c r="E53" s="191">
        <v>141</v>
      </c>
      <c r="F53" s="191">
        <v>285</v>
      </c>
      <c r="G53" s="191">
        <v>123</v>
      </c>
      <c r="H53" s="187">
        <v>197</v>
      </c>
      <c r="I53" s="14">
        <v>273</v>
      </c>
      <c r="J53" s="189">
        <v>268</v>
      </c>
      <c r="K53" s="361">
        <v>408</v>
      </c>
      <c r="L53" s="279">
        <v>461</v>
      </c>
      <c r="M53" s="279">
        <v>643</v>
      </c>
      <c r="N53" s="279">
        <v>649</v>
      </c>
      <c r="O53" s="252">
        <v>611</v>
      </c>
    </row>
    <row r="54" spans="1:15" x14ac:dyDescent="0.2">
      <c r="A54" s="175" t="s">
        <v>179</v>
      </c>
      <c r="B54" s="187" t="s">
        <v>61</v>
      </c>
      <c r="C54" s="187" t="s">
        <v>61</v>
      </c>
      <c r="D54" s="187" t="s">
        <v>61</v>
      </c>
      <c r="E54" s="187" t="s">
        <v>61</v>
      </c>
      <c r="F54" s="187" t="s">
        <v>61</v>
      </c>
      <c r="G54" s="187" t="s">
        <v>61</v>
      </c>
      <c r="H54" s="187" t="s">
        <v>61</v>
      </c>
      <c r="I54" s="14">
        <v>7</v>
      </c>
      <c r="J54" s="187" t="s">
        <v>61</v>
      </c>
      <c r="K54" s="360">
        <v>0</v>
      </c>
      <c r="L54" s="360">
        <v>0</v>
      </c>
      <c r="M54" s="360">
        <v>0</v>
      </c>
      <c r="N54" s="360">
        <v>12</v>
      </c>
      <c r="O54" s="252">
        <v>88</v>
      </c>
    </row>
    <row r="55" spans="1:15" x14ac:dyDescent="0.2">
      <c r="A55" s="357" t="s">
        <v>563</v>
      </c>
      <c r="B55" s="360">
        <v>0</v>
      </c>
      <c r="C55" s="360">
        <v>0</v>
      </c>
      <c r="D55" s="360">
        <v>0</v>
      </c>
      <c r="E55" s="360">
        <v>0</v>
      </c>
      <c r="F55" s="360">
        <v>0</v>
      </c>
      <c r="G55" s="360">
        <v>0</v>
      </c>
      <c r="H55" s="360">
        <v>0</v>
      </c>
      <c r="I55" s="360">
        <v>0</v>
      </c>
      <c r="J55" s="360">
        <v>0</v>
      </c>
      <c r="K55" s="360">
        <v>0</v>
      </c>
      <c r="L55" s="360">
        <v>0</v>
      </c>
      <c r="M55" s="360">
        <v>0</v>
      </c>
      <c r="N55" s="360">
        <v>0</v>
      </c>
      <c r="O55" s="252">
        <v>16</v>
      </c>
    </row>
    <row r="56" spans="1:15" x14ac:dyDescent="0.2">
      <c r="A56" s="186" t="s">
        <v>206</v>
      </c>
      <c r="B56" s="194">
        <v>13</v>
      </c>
      <c r="C56" s="187">
        <v>22</v>
      </c>
      <c r="D56" s="190">
        <v>33</v>
      </c>
      <c r="E56" s="191">
        <v>6</v>
      </c>
      <c r="F56" s="191">
        <v>11</v>
      </c>
      <c r="G56" s="191">
        <v>10</v>
      </c>
      <c r="H56" s="187">
        <v>20</v>
      </c>
      <c r="I56" s="14">
        <v>21</v>
      </c>
      <c r="J56" s="189">
        <v>28</v>
      </c>
      <c r="K56" s="361">
        <v>18</v>
      </c>
      <c r="L56" s="279">
        <v>22</v>
      </c>
      <c r="M56" s="279">
        <v>37</v>
      </c>
      <c r="N56" s="279">
        <v>51</v>
      </c>
      <c r="O56" s="252">
        <v>53</v>
      </c>
    </row>
    <row r="57" spans="1:15" x14ac:dyDescent="0.25">
      <c r="A57" s="186" t="s">
        <v>442</v>
      </c>
      <c r="B57" s="194">
        <v>140</v>
      </c>
      <c r="C57" s="187">
        <v>150</v>
      </c>
      <c r="D57" s="190">
        <v>95</v>
      </c>
      <c r="E57" s="191">
        <v>43</v>
      </c>
      <c r="F57" s="187" t="s">
        <v>61</v>
      </c>
      <c r="G57" s="187" t="s">
        <v>61</v>
      </c>
      <c r="H57" s="187" t="s">
        <v>61</v>
      </c>
      <c r="I57" s="187" t="s">
        <v>61</v>
      </c>
      <c r="J57" s="187" t="s">
        <v>61</v>
      </c>
      <c r="K57" s="360">
        <v>0</v>
      </c>
      <c r="L57" s="360">
        <v>0</v>
      </c>
      <c r="M57" s="360">
        <v>0</v>
      </c>
      <c r="N57" s="360">
        <v>0</v>
      </c>
      <c r="O57" s="360">
        <v>0</v>
      </c>
    </row>
    <row r="58" spans="1:15" x14ac:dyDescent="0.2">
      <c r="A58" s="186" t="s">
        <v>207</v>
      </c>
      <c r="B58" s="194">
        <v>41</v>
      </c>
      <c r="C58" s="187">
        <v>47</v>
      </c>
      <c r="D58" s="190">
        <v>56</v>
      </c>
      <c r="E58" s="191">
        <v>30</v>
      </c>
      <c r="F58" s="191">
        <v>32</v>
      </c>
      <c r="G58" s="191">
        <v>27</v>
      </c>
      <c r="H58" s="187">
        <v>12</v>
      </c>
      <c r="I58" s="14">
        <v>27</v>
      </c>
      <c r="J58" s="189">
        <v>25</v>
      </c>
      <c r="K58" s="361">
        <v>19</v>
      </c>
      <c r="L58" s="279">
        <v>26</v>
      </c>
      <c r="M58" s="279">
        <v>31</v>
      </c>
      <c r="N58" s="279">
        <v>8</v>
      </c>
      <c r="O58" s="252">
        <v>37</v>
      </c>
    </row>
    <row r="59" spans="1:15" x14ac:dyDescent="0.25">
      <c r="A59" s="186" t="s">
        <v>209</v>
      </c>
      <c r="B59" s="187" t="s">
        <v>61</v>
      </c>
      <c r="C59" s="187" t="s">
        <v>61</v>
      </c>
      <c r="D59" s="187" t="s">
        <v>61</v>
      </c>
      <c r="E59" s="187" t="s">
        <v>61</v>
      </c>
      <c r="F59" s="191">
        <v>8</v>
      </c>
      <c r="G59" s="191">
        <v>13</v>
      </c>
      <c r="H59" s="187" t="s">
        <v>61</v>
      </c>
      <c r="I59" s="187" t="s">
        <v>61</v>
      </c>
      <c r="J59" s="187" t="s">
        <v>61</v>
      </c>
      <c r="K59" s="360">
        <v>0</v>
      </c>
      <c r="L59" s="360">
        <v>0</v>
      </c>
      <c r="M59" s="360">
        <v>0</v>
      </c>
      <c r="N59" s="360">
        <v>0</v>
      </c>
      <c r="O59" s="360">
        <v>0</v>
      </c>
    </row>
    <row r="60" spans="1:15" x14ac:dyDescent="0.2">
      <c r="A60" s="186" t="s">
        <v>443</v>
      </c>
      <c r="B60" s="194">
        <v>119</v>
      </c>
      <c r="C60" s="187">
        <v>153</v>
      </c>
      <c r="D60" s="190">
        <v>150</v>
      </c>
      <c r="E60" s="191">
        <v>114</v>
      </c>
      <c r="F60" s="191">
        <v>130</v>
      </c>
      <c r="G60" s="191">
        <v>104</v>
      </c>
      <c r="H60" s="187">
        <v>96</v>
      </c>
      <c r="I60" s="14">
        <v>111</v>
      </c>
      <c r="J60" s="189">
        <v>149</v>
      </c>
      <c r="K60" s="361">
        <v>136</v>
      </c>
      <c r="L60" s="279">
        <v>185</v>
      </c>
      <c r="M60" s="279">
        <v>176</v>
      </c>
      <c r="N60" s="279">
        <v>180</v>
      </c>
      <c r="O60" s="252">
        <v>244</v>
      </c>
    </row>
    <row r="61" spans="1:15" x14ac:dyDescent="0.2">
      <c r="A61" s="175" t="s">
        <v>210</v>
      </c>
      <c r="B61" s="187" t="s">
        <v>61</v>
      </c>
      <c r="C61" s="187" t="s">
        <v>61</v>
      </c>
      <c r="D61" s="187" t="s">
        <v>61</v>
      </c>
      <c r="E61" s="187" t="s">
        <v>61</v>
      </c>
      <c r="F61" s="187" t="s">
        <v>61</v>
      </c>
      <c r="G61" s="187" t="s">
        <v>61</v>
      </c>
      <c r="H61" s="187" t="s">
        <v>61</v>
      </c>
      <c r="I61" s="14">
        <v>48</v>
      </c>
      <c r="J61" s="189">
        <v>130</v>
      </c>
      <c r="K61" s="361">
        <v>216</v>
      </c>
      <c r="L61" s="279">
        <v>232</v>
      </c>
      <c r="M61" s="279">
        <v>275</v>
      </c>
      <c r="N61" s="279">
        <v>331</v>
      </c>
      <c r="O61" s="252">
        <v>335</v>
      </c>
    </row>
    <row r="62" spans="1:15" x14ac:dyDescent="0.2">
      <c r="A62" s="186" t="s">
        <v>444</v>
      </c>
      <c r="B62" s="194">
        <v>42</v>
      </c>
      <c r="C62" s="187">
        <v>25</v>
      </c>
      <c r="D62" s="190">
        <v>42</v>
      </c>
      <c r="E62" s="191">
        <v>20</v>
      </c>
      <c r="F62" s="191">
        <v>10</v>
      </c>
      <c r="G62" s="191">
        <v>13</v>
      </c>
      <c r="H62" s="187">
        <v>39</v>
      </c>
      <c r="I62" s="14">
        <v>31</v>
      </c>
      <c r="J62" s="189">
        <v>10</v>
      </c>
      <c r="K62" s="361">
        <v>34</v>
      </c>
      <c r="L62" s="279">
        <v>26</v>
      </c>
      <c r="M62" s="279">
        <v>45</v>
      </c>
      <c r="N62" s="279">
        <v>64</v>
      </c>
      <c r="O62" s="252">
        <v>74</v>
      </c>
    </row>
    <row r="63" spans="1:15" x14ac:dyDescent="0.2">
      <c r="A63" s="186" t="s">
        <v>219</v>
      </c>
      <c r="B63" s="194">
        <v>15</v>
      </c>
      <c r="C63" s="187">
        <v>9</v>
      </c>
      <c r="D63" s="187" t="s">
        <v>61</v>
      </c>
      <c r="E63" s="191">
        <v>3</v>
      </c>
      <c r="F63" s="191">
        <v>5</v>
      </c>
      <c r="G63" s="191">
        <v>10</v>
      </c>
      <c r="H63" s="187">
        <v>11</v>
      </c>
      <c r="I63" s="14">
        <v>6</v>
      </c>
      <c r="J63" s="189">
        <v>4</v>
      </c>
      <c r="K63" s="361">
        <v>13</v>
      </c>
      <c r="L63" s="279">
        <v>10</v>
      </c>
      <c r="M63" s="279">
        <v>12</v>
      </c>
      <c r="N63" s="279">
        <v>20</v>
      </c>
      <c r="O63" s="252">
        <v>32</v>
      </c>
    </row>
    <row r="64" spans="1:15" x14ac:dyDescent="0.2">
      <c r="A64" s="186" t="s">
        <v>182</v>
      </c>
      <c r="B64" s="194">
        <v>3</v>
      </c>
      <c r="C64" s="187" t="s">
        <v>61</v>
      </c>
      <c r="D64" s="190">
        <v>85</v>
      </c>
      <c r="E64" s="191">
        <v>48</v>
      </c>
      <c r="F64" s="191">
        <v>77</v>
      </c>
      <c r="G64" s="191">
        <v>75</v>
      </c>
      <c r="H64" s="187">
        <v>66</v>
      </c>
      <c r="I64" s="14">
        <v>125</v>
      </c>
      <c r="J64" s="189">
        <v>114</v>
      </c>
      <c r="K64" s="361">
        <v>78</v>
      </c>
      <c r="L64" s="279">
        <v>227</v>
      </c>
      <c r="M64" s="279">
        <v>180</v>
      </c>
      <c r="N64" s="279">
        <v>179</v>
      </c>
      <c r="O64" s="252">
        <v>316</v>
      </c>
    </row>
    <row r="65" spans="1:15" x14ac:dyDescent="0.25">
      <c r="A65" s="186" t="s">
        <v>445</v>
      </c>
      <c r="B65" s="194">
        <v>2</v>
      </c>
      <c r="C65" s="187">
        <v>3</v>
      </c>
      <c r="D65" s="187" t="s">
        <v>61</v>
      </c>
      <c r="E65" s="187" t="s">
        <v>61</v>
      </c>
      <c r="F65" s="187" t="s">
        <v>61</v>
      </c>
      <c r="G65" s="187" t="s">
        <v>61</v>
      </c>
      <c r="H65" s="187" t="s">
        <v>61</v>
      </c>
      <c r="I65" s="187" t="s">
        <v>61</v>
      </c>
      <c r="J65" s="187" t="s">
        <v>61</v>
      </c>
      <c r="K65" s="360">
        <v>0</v>
      </c>
      <c r="L65" s="360">
        <v>0</v>
      </c>
      <c r="M65" s="360">
        <v>0</v>
      </c>
      <c r="N65" s="360">
        <v>0</v>
      </c>
      <c r="O65" s="360">
        <v>0</v>
      </c>
    </row>
    <row r="66" spans="1:15" x14ac:dyDescent="0.25">
      <c r="A66" s="186" t="s">
        <v>446</v>
      </c>
      <c r="B66" s="187" t="s">
        <v>61</v>
      </c>
      <c r="C66" s="187">
        <v>86</v>
      </c>
      <c r="D66" s="187" t="s">
        <v>61</v>
      </c>
      <c r="E66" s="187" t="s">
        <v>61</v>
      </c>
      <c r="F66" s="187" t="s">
        <v>61</v>
      </c>
      <c r="G66" s="187" t="s">
        <v>61</v>
      </c>
      <c r="H66" s="187" t="s">
        <v>61</v>
      </c>
      <c r="I66" s="187" t="s">
        <v>61</v>
      </c>
      <c r="J66" s="187" t="s">
        <v>61</v>
      </c>
      <c r="K66" s="360">
        <v>0</v>
      </c>
      <c r="L66" s="360">
        <v>0</v>
      </c>
      <c r="M66" s="360">
        <v>0</v>
      </c>
      <c r="N66" s="360">
        <v>0</v>
      </c>
      <c r="O66" s="360">
        <v>0</v>
      </c>
    </row>
    <row r="67" spans="1:15" x14ac:dyDescent="0.25">
      <c r="A67" s="186" t="s">
        <v>447</v>
      </c>
      <c r="B67" s="194">
        <v>113</v>
      </c>
      <c r="C67" s="187">
        <v>158</v>
      </c>
      <c r="D67" s="190">
        <v>87</v>
      </c>
      <c r="E67" s="191">
        <v>72</v>
      </c>
      <c r="F67" s="191">
        <v>14</v>
      </c>
      <c r="G67" s="187" t="s">
        <v>61</v>
      </c>
      <c r="H67" s="187" t="s">
        <v>61</v>
      </c>
      <c r="I67" s="187" t="s">
        <v>61</v>
      </c>
      <c r="J67" s="187" t="s">
        <v>61</v>
      </c>
      <c r="K67" s="360">
        <v>0</v>
      </c>
      <c r="L67" s="360">
        <v>0</v>
      </c>
      <c r="M67" s="360">
        <v>0</v>
      </c>
      <c r="N67" s="360">
        <v>0</v>
      </c>
      <c r="O67" s="360">
        <v>0</v>
      </c>
    </row>
    <row r="68" spans="1:15" x14ac:dyDescent="0.2">
      <c r="A68" s="186" t="s">
        <v>183</v>
      </c>
      <c r="B68" s="194">
        <v>982</v>
      </c>
      <c r="C68" s="187">
        <v>823</v>
      </c>
      <c r="D68" s="190">
        <v>978</v>
      </c>
      <c r="E68" s="191">
        <v>969</v>
      </c>
      <c r="F68" s="191">
        <v>847</v>
      </c>
      <c r="G68" s="191">
        <v>748</v>
      </c>
      <c r="H68" s="187">
        <v>892</v>
      </c>
      <c r="I68" s="14">
        <v>1015</v>
      </c>
      <c r="J68" s="189">
        <v>972</v>
      </c>
      <c r="K68" s="361">
        <v>1063</v>
      </c>
      <c r="L68" s="279">
        <v>1307</v>
      </c>
      <c r="M68" s="279">
        <v>1527</v>
      </c>
      <c r="N68" s="279">
        <v>1575</v>
      </c>
      <c r="O68" s="252">
        <v>1545</v>
      </c>
    </row>
    <row r="69" spans="1:15" x14ac:dyDescent="0.25">
      <c r="A69" s="186" t="s">
        <v>448</v>
      </c>
      <c r="B69" s="194">
        <v>1</v>
      </c>
      <c r="C69" s="187">
        <v>315</v>
      </c>
      <c r="D69" s="190">
        <v>273</v>
      </c>
      <c r="E69" s="191">
        <v>307</v>
      </c>
      <c r="F69" s="191">
        <v>372</v>
      </c>
      <c r="G69" s="191">
        <v>334</v>
      </c>
      <c r="H69" s="187" t="s">
        <v>61</v>
      </c>
      <c r="I69" s="187" t="s">
        <v>61</v>
      </c>
      <c r="J69" s="187" t="s">
        <v>61</v>
      </c>
      <c r="K69" s="360">
        <v>0</v>
      </c>
      <c r="L69" s="360">
        <v>0</v>
      </c>
      <c r="M69" s="360">
        <v>0</v>
      </c>
      <c r="N69" s="360">
        <v>0</v>
      </c>
      <c r="O69" s="360">
        <v>0</v>
      </c>
    </row>
    <row r="70" spans="1:15" x14ac:dyDescent="0.25">
      <c r="A70" s="186" t="s">
        <v>185</v>
      </c>
      <c r="B70" s="187" t="s">
        <v>61</v>
      </c>
      <c r="C70" s="187" t="s">
        <v>61</v>
      </c>
      <c r="D70" s="187" t="s">
        <v>61</v>
      </c>
      <c r="E70" s="187" t="s">
        <v>61</v>
      </c>
      <c r="F70" s="187" t="s">
        <v>61</v>
      </c>
      <c r="G70" s="187" t="s">
        <v>61</v>
      </c>
      <c r="H70" s="187" t="s">
        <v>61</v>
      </c>
      <c r="I70" s="187" t="s">
        <v>61</v>
      </c>
      <c r="J70" s="189">
        <v>7</v>
      </c>
      <c r="K70" s="361">
        <v>0</v>
      </c>
      <c r="L70" s="360">
        <v>0</v>
      </c>
      <c r="M70" s="360">
        <v>0</v>
      </c>
      <c r="N70" s="360">
        <v>0</v>
      </c>
      <c r="O70" s="360">
        <v>0</v>
      </c>
    </row>
    <row r="71" spans="1:15" x14ac:dyDescent="0.2">
      <c r="A71" s="186" t="s">
        <v>186</v>
      </c>
      <c r="B71" s="194">
        <v>191</v>
      </c>
      <c r="C71" s="187">
        <v>231</v>
      </c>
      <c r="D71" s="190">
        <v>210</v>
      </c>
      <c r="E71" s="191">
        <v>154</v>
      </c>
      <c r="F71" s="191">
        <v>107</v>
      </c>
      <c r="G71" s="191">
        <v>103</v>
      </c>
      <c r="H71" s="187">
        <v>120</v>
      </c>
      <c r="I71" s="14">
        <v>154</v>
      </c>
      <c r="J71" s="189">
        <v>119</v>
      </c>
      <c r="K71" s="361">
        <v>84</v>
      </c>
      <c r="L71" s="279">
        <v>139</v>
      </c>
      <c r="M71" s="279">
        <v>142</v>
      </c>
      <c r="N71" s="279">
        <v>178</v>
      </c>
      <c r="O71" s="252">
        <v>214</v>
      </c>
    </row>
    <row r="72" spans="1:15" x14ac:dyDescent="0.2">
      <c r="A72" s="186" t="s">
        <v>449</v>
      </c>
      <c r="B72" s="194">
        <v>178</v>
      </c>
      <c r="C72" s="187">
        <v>192</v>
      </c>
      <c r="D72" s="190">
        <v>148</v>
      </c>
      <c r="E72" s="191">
        <v>151</v>
      </c>
      <c r="F72" s="191">
        <v>196</v>
      </c>
      <c r="G72" s="191">
        <v>152</v>
      </c>
      <c r="H72" s="187">
        <v>140</v>
      </c>
      <c r="I72" s="14">
        <v>166</v>
      </c>
      <c r="J72" s="189">
        <v>206</v>
      </c>
      <c r="K72" s="361">
        <v>215</v>
      </c>
      <c r="L72" s="279">
        <v>294</v>
      </c>
      <c r="M72" s="279">
        <v>407</v>
      </c>
      <c r="N72" s="279">
        <v>481</v>
      </c>
      <c r="O72" s="252">
        <v>399</v>
      </c>
    </row>
    <row r="73" spans="1:15" x14ac:dyDescent="0.2">
      <c r="A73" s="186" t="s">
        <v>189</v>
      </c>
      <c r="B73" s="196">
        <v>232</v>
      </c>
      <c r="C73" s="192">
        <v>242</v>
      </c>
      <c r="D73" s="190">
        <v>203</v>
      </c>
      <c r="E73" s="191">
        <v>211</v>
      </c>
      <c r="F73" s="191">
        <v>229</v>
      </c>
      <c r="G73" s="191">
        <v>128</v>
      </c>
      <c r="H73" s="187">
        <v>219</v>
      </c>
      <c r="I73" s="14">
        <v>188</v>
      </c>
      <c r="J73" s="189">
        <v>214</v>
      </c>
      <c r="K73" s="361">
        <v>218</v>
      </c>
      <c r="L73" s="279">
        <v>225</v>
      </c>
      <c r="M73" s="279">
        <v>339</v>
      </c>
      <c r="N73" s="279">
        <v>397</v>
      </c>
      <c r="O73" s="252">
        <v>345</v>
      </c>
    </row>
    <row r="74" spans="1:15" ht="13.5" thickBot="1" x14ac:dyDescent="0.25">
      <c r="A74" s="197" t="s">
        <v>187</v>
      </c>
      <c r="B74" s="198" t="s">
        <v>61</v>
      </c>
      <c r="C74" s="198">
        <v>68</v>
      </c>
      <c r="D74" s="199">
        <v>164</v>
      </c>
      <c r="E74" s="200">
        <v>124</v>
      </c>
      <c r="F74" s="200">
        <v>176</v>
      </c>
      <c r="G74" s="200">
        <v>180</v>
      </c>
      <c r="H74" s="198">
        <v>160</v>
      </c>
      <c r="I74" s="201">
        <v>198</v>
      </c>
      <c r="J74" s="202">
        <v>203</v>
      </c>
      <c r="K74" s="363">
        <v>193</v>
      </c>
      <c r="L74" s="283">
        <v>302</v>
      </c>
      <c r="M74" s="283">
        <v>295</v>
      </c>
      <c r="N74" s="283">
        <v>248</v>
      </c>
      <c r="O74" s="364">
        <v>536</v>
      </c>
    </row>
    <row r="75" spans="1:15" x14ac:dyDescent="0.25">
      <c r="A75" s="414" t="s">
        <v>224</v>
      </c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284"/>
    </row>
    <row r="76" spans="1:15" x14ac:dyDescent="0.25">
      <c r="A76" s="203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</row>
    <row r="85" spans="4:4" ht="13.5" thickBot="1" x14ac:dyDescent="0.3">
      <c r="D85" s="323"/>
    </row>
  </sheetData>
  <mergeCells count="6">
    <mergeCell ref="P1:Q2"/>
    <mergeCell ref="A75:K75"/>
    <mergeCell ref="A1:M1"/>
    <mergeCell ref="A2:M2"/>
    <mergeCell ref="A3:M3"/>
    <mergeCell ref="A4:M4"/>
  </mergeCells>
  <hyperlinks>
    <hyperlink ref="P1" r:id="rId1" location="INDICE!A1"/>
    <hyperlink ref="P1:Q2" location="INDICE!A1" display="INDICE"/>
  </hyperlinks>
  <printOptions horizontalCentered="1"/>
  <pageMargins left="0.19685039370078741" right="0.19685039370078741" top="0.39370078740157483" bottom="0.39370078740157483" header="0" footer="0"/>
  <pageSetup scale="77" orientation="portrait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84"/>
  <sheetViews>
    <sheetView zoomScaleNormal="100" workbookViewId="0">
      <selection activeCell="F1" sqref="F1:G2"/>
    </sheetView>
  </sheetViews>
  <sheetFormatPr baseColWidth="10" defaultColWidth="11" defaultRowHeight="12.75" x14ac:dyDescent="0.25"/>
  <cols>
    <col min="1" max="1" width="53.5703125" style="180" customWidth="1"/>
    <col min="2" max="4" width="11.42578125" style="181" customWidth="1"/>
    <col min="5" max="248" width="11" style="178"/>
    <col min="249" max="249" width="53.5703125" style="178" customWidth="1"/>
    <col min="250" max="252" width="11.42578125" style="178" customWidth="1"/>
    <col min="253" max="504" width="11" style="178"/>
    <col min="505" max="505" width="53.5703125" style="178" customWidth="1"/>
    <col min="506" max="508" width="11.42578125" style="178" customWidth="1"/>
    <col min="509" max="760" width="11" style="178"/>
    <col min="761" max="761" width="53.5703125" style="178" customWidth="1"/>
    <col min="762" max="764" width="11.42578125" style="178" customWidth="1"/>
    <col min="765" max="1016" width="11" style="178"/>
    <col min="1017" max="1017" width="53.5703125" style="178" customWidth="1"/>
    <col min="1018" max="1020" width="11.42578125" style="178" customWidth="1"/>
    <col min="1021" max="1272" width="11" style="178"/>
    <col min="1273" max="1273" width="53.5703125" style="178" customWidth="1"/>
    <col min="1274" max="1276" width="11.42578125" style="178" customWidth="1"/>
    <col min="1277" max="1528" width="11" style="178"/>
    <col min="1529" max="1529" width="53.5703125" style="178" customWidth="1"/>
    <col min="1530" max="1532" width="11.42578125" style="178" customWidth="1"/>
    <col min="1533" max="1784" width="11" style="178"/>
    <col min="1785" max="1785" width="53.5703125" style="178" customWidth="1"/>
    <col min="1786" max="1788" width="11.42578125" style="178" customWidth="1"/>
    <col min="1789" max="2040" width="11" style="178"/>
    <col min="2041" max="2041" width="53.5703125" style="178" customWidth="1"/>
    <col min="2042" max="2044" width="11.42578125" style="178" customWidth="1"/>
    <col min="2045" max="2296" width="11" style="178"/>
    <col min="2297" max="2297" width="53.5703125" style="178" customWidth="1"/>
    <col min="2298" max="2300" width="11.42578125" style="178" customWidth="1"/>
    <col min="2301" max="2552" width="11" style="178"/>
    <col min="2553" max="2553" width="53.5703125" style="178" customWidth="1"/>
    <col min="2554" max="2556" width="11.42578125" style="178" customWidth="1"/>
    <col min="2557" max="2808" width="11" style="178"/>
    <col min="2809" max="2809" width="53.5703125" style="178" customWidth="1"/>
    <col min="2810" max="2812" width="11.42578125" style="178" customWidth="1"/>
    <col min="2813" max="3064" width="11" style="178"/>
    <col min="3065" max="3065" width="53.5703125" style="178" customWidth="1"/>
    <col min="3066" max="3068" width="11.42578125" style="178" customWidth="1"/>
    <col min="3069" max="3320" width="11" style="178"/>
    <col min="3321" max="3321" width="53.5703125" style="178" customWidth="1"/>
    <col min="3322" max="3324" width="11.42578125" style="178" customWidth="1"/>
    <col min="3325" max="3576" width="11" style="178"/>
    <col min="3577" max="3577" width="53.5703125" style="178" customWidth="1"/>
    <col min="3578" max="3580" width="11.42578125" style="178" customWidth="1"/>
    <col min="3581" max="3832" width="11" style="178"/>
    <col min="3833" max="3833" width="53.5703125" style="178" customWidth="1"/>
    <col min="3834" max="3836" width="11.42578125" style="178" customWidth="1"/>
    <col min="3837" max="4088" width="11" style="178"/>
    <col min="4089" max="4089" width="53.5703125" style="178" customWidth="1"/>
    <col min="4090" max="4092" width="11.42578125" style="178" customWidth="1"/>
    <col min="4093" max="4344" width="11" style="178"/>
    <col min="4345" max="4345" width="53.5703125" style="178" customWidth="1"/>
    <col min="4346" max="4348" width="11.42578125" style="178" customWidth="1"/>
    <col min="4349" max="4600" width="11" style="178"/>
    <col min="4601" max="4601" width="53.5703125" style="178" customWidth="1"/>
    <col min="4602" max="4604" width="11.42578125" style="178" customWidth="1"/>
    <col min="4605" max="4856" width="11" style="178"/>
    <col min="4857" max="4857" width="53.5703125" style="178" customWidth="1"/>
    <col min="4858" max="4860" width="11.42578125" style="178" customWidth="1"/>
    <col min="4861" max="5112" width="11" style="178"/>
    <col min="5113" max="5113" width="53.5703125" style="178" customWidth="1"/>
    <col min="5114" max="5116" width="11.42578125" style="178" customWidth="1"/>
    <col min="5117" max="5368" width="11" style="178"/>
    <col min="5369" max="5369" width="53.5703125" style="178" customWidth="1"/>
    <col min="5370" max="5372" width="11.42578125" style="178" customWidth="1"/>
    <col min="5373" max="5624" width="11" style="178"/>
    <col min="5625" max="5625" width="53.5703125" style="178" customWidth="1"/>
    <col min="5626" max="5628" width="11.42578125" style="178" customWidth="1"/>
    <col min="5629" max="5880" width="11" style="178"/>
    <col min="5881" max="5881" width="53.5703125" style="178" customWidth="1"/>
    <col min="5882" max="5884" width="11.42578125" style="178" customWidth="1"/>
    <col min="5885" max="6136" width="11" style="178"/>
    <col min="6137" max="6137" width="53.5703125" style="178" customWidth="1"/>
    <col min="6138" max="6140" width="11.42578125" style="178" customWidth="1"/>
    <col min="6141" max="6392" width="11" style="178"/>
    <col min="6393" max="6393" width="53.5703125" style="178" customWidth="1"/>
    <col min="6394" max="6396" width="11.42578125" style="178" customWidth="1"/>
    <col min="6397" max="6648" width="11" style="178"/>
    <col min="6649" max="6649" width="53.5703125" style="178" customWidth="1"/>
    <col min="6650" max="6652" width="11.42578125" style="178" customWidth="1"/>
    <col min="6653" max="6904" width="11" style="178"/>
    <col min="6905" max="6905" width="53.5703125" style="178" customWidth="1"/>
    <col min="6906" max="6908" width="11.42578125" style="178" customWidth="1"/>
    <col min="6909" max="7160" width="11" style="178"/>
    <col min="7161" max="7161" width="53.5703125" style="178" customWidth="1"/>
    <col min="7162" max="7164" width="11.42578125" style="178" customWidth="1"/>
    <col min="7165" max="7416" width="11" style="178"/>
    <col min="7417" max="7417" width="53.5703125" style="178" customWidth="1"/>
    <col min="7418" max="7420" width="11.42578125" style="178" customWidth="1"/>
    <col min="7421" max="7672" width="11" style="178"/>
    <col min="7673" max="7673" width="53.5703125" style="178" customWidth="1"/>
    <col min="7674" max="7676" width="11.42578125" style="178" customWidth="1"/>
    <col min="7677" max="7928" width="11" style="178"/>
    <col min="7929" max="7929" width="53.5703125" style="178" customWidth="1"/>
    <col min="7930" max="7932" width="11.42578125" style="178" customWidth="1"/>
    <col min="7933" max="8184" width="11" style="178"/>
    <col min="8185" max="8185" width="53.5703125" style="178" customWidth="1"/>
    <col min="8186" max="8188" width="11.42578125" style="178" customWidth="1"/>
    <col min="8189" max="8440" width="11" style="178"/>
    <col min="8441" max="8441" width="53.5703125" style="178" customWidth="1"/>
    <col min="8442" max="8444" width="11.42578125" style="178" customWidth="1"/>
    <col min="8445" max="8696" width="11" style="178"/>
    <col min="8697" max="8697" width="53.5703125" style="178" customWidth="1"/>
    <col min="8698" max="8700" width="11.42578125" style="178" customWidth="1"/>
    <col min="8701" max="8952" width="11" style="178"/>
    <col min="8953" max="8953" width="53.5703125" style="178" customWidth="1"/>
    <col min="8954" max="8956" width="11.42578125" style="178" customWidth="1"/>
    <col min="8957" max="9208" width="11" style="178"/>
    <col min="9209" max="9209" width="53.5703125" style="178" customWidth="1"/>
    <col min="9210" max="9212" width="11.42578125" style="178" customWidth="1"/>
    <col min="9213" max="9464" width="11" style="178"/>
    <col min="9465" max="9465" width="53.5703125" style="178" customWidth="1"/>
    <col min="9466" max="9468" width="11.42578125" style="178" customWidth="1"/>
    <col min="9469" max="9720" width="11" style="178"/>
    <col min="9721" max="9721" width="53.5703125" style="178" customWidth="1"/>
    <col min="9722" max="9724" width="11.42578125" style="178" customWidth="1"/>
    <col min="9725" max="9976" width="11" style="178"/>
    <col min="9977" max="9977" width="53.5703125" style="178" customWidth="1"/>
    <col min="9978" max="9980" width="11.42578125" style="178" customWidth="1"/>
    <col min="9981" max="10232" width="11" style="178"/>
    <col min="10233" max="10233" width="53.5703125" style="178" customWidth="1"/>
    <col min="10234" max="10236" width="11.42578125" style="178" customWidth="1"/>
    <col min="10237" max="10488" width="11" style="178"/>
    <col min="10489" max="10489" width="53.5703125" style="178" customWidth="1"/>
    <col min="10490" max="10492" width="11.42578125" style="178" customWidth="1"/>
    <col min="10493" max="10744" width="11" style="178"/>
    <col min="10745" max="10745" width="53.5703125" style="178" customWidth="1"/>
    <col min="10746" max="10748" width="11.42578125" style="178" customWidth="1"/>
    <col min="10749" max="11000" width="11" style="178"/>
    <col min="11001" max="11001" width="53.5703125" style="178" customWidth="1"/>
    <col min="11002" max="11004" width="11.42578125" style="178" customWidth="1"/>
    <col min="11005" max="11256" width="11" style="178"/>
    <col min="11257" max="11257" width="53.5703125" style="178" customWidth="1"/>
    <col min="11258" max="11260" width="11.42578125" style="178" customWidth="1"/>
    <col min="11261" max="11512" width="11" style="178"/>
    <col min="11513" max="11513" width="53.5703125" style="178" customWidth="1"/>
    <col min="11514" max="11516" width="11.42578125" style="178" customWidth="1"/>
    <col min="11517" max="11768" width="11" style="178"/>
    <col min="11769" max="11769" width="53.5703125" style="178" customWidth="1"/>
    <col min="11770" max="11772" width="11.42578125" style="178" customWidth="1"/>
    <col min="11773" max="12024" width="11" style="178"/>
    <col min="12025" max="12025" width="53.5703125" style="178" customWidth="1"/>
    <col min="12026" max="12028" width="11.42578125" style="178" customWidth="1"/>
    <col min="12029" max="12280" width="11" style="178"/>
    <col min="12281" max="12281" width="53.5703125" style="178" customWidth="1"/>
    <col min="12282" max="12284" width="11.42578125" style="178" customWidth="1"/>
    <col min="12285" max="12536" width="11" style="178"/>
    <col min="12537" max="12537" width="53.5703125" style="178" customWidth="1"/>
    <col min="12538" max="12540" width="11.42578125" style="178" customWidth="1"/>
    <col min="12541" max="12792" width="11" style="178"/>
    <col min="12793" max="12793" width="53.5703125" style="178" customWidth="1"/>
    <col min="12794" max="12796" width="11.42578125" style="178" customWidth="1"/>
    <col min="12797" max="13048" width="11" style="178"/>
    <col min="13049" max="13049" width="53.5703125" style="178" customWidth="1"/>
    <col min="13050" max="13052" width="11.42578125" style="178" customWidth="1"/>
    <col min="13053" max="13304" width="11" style="178"/>
    <col min="13305" max="13305" width="53.5703125" style="178" customWidth="1"/>
    <col min="13306" max="13308" width="11.42578125" style="178" customWidth="1"/>
    <col min="13309" max="13560" width="11" style="178"/>
    <col min="13561" max="13561" width="53.5703125" style="178" customWidth="1"/>
    <col min="13562" max="13564" width="11.42578125" style="178" customWidth="1"/>
    <col min="13565" max="13816" width="11" style="178"/>
    <col min="13817" max="13817" width="53.5703125" style="178" customWidth="1"/>
    <col min="13818" max="13820" width="11.42578125" style="178" customWidth="1"/>
    <col min="13821" max="14072" width="11" style="178"/>
    <col min="14073" max="14073" width="53.5703125" style="178" customWidth="1"/>
    <col min="14074" max="14076" width="11.42578125" style="178" customWidth="1"/>
    <col min="14077" max="14328" width="11" style="178"/>
    <col min="14329" max="14329" width="53.5703125" style="178" customWidth="1"/>
    <col min="14330" max="14332" width="11.42578125" style="178" customWidth="1"/>
    <col min="14333" max="14584" width="11" style="178"/>
    <col min="14585" max="14585" width="53.5703125" style="178" customWidth="1"/>
    <col min="14586" max="14588" width="11.42578125" style="178" customWidth="1"/>
    <col min="14589" max="14840" width="11" style="178"/>
    <col min="14841" max="14841" width="53.5703125" style="178" customWidth="1"/>
    <col min="14842" max="14844" width="11.42578125" style="178" customWidth="1"/>
    <col min="14845" max="15096" width="11" style="178"/>
    <col min="15097" max="15097" width="53.5703125" style="178" customWidth="1"/>
    <col min="15098" max="15100" width="11.42578125" style="178" customWidth="1"/>
    <col min="15101" max="15352" width="11" style="178"/>
    <col min="15353" max="15353" width="53.5703125" style="178" customWidth="1"/>
    <col min="15354" max="15356" width="11.42578125" style="178" customWidth="1"/>
    <col min="15357" max="15608" width="11" style="178"/>
    <col min="15609" max="15609" width="53.5703125" style="178" customWidth="1"/>
    <col min="15610" max="15612" width="11.42578125" style="178" customWidth="1"/>
    <col min="15613" max="15864" width="11" style="178"/>
    <col min="15865" max="15865" width="53.5703125" style="178" customWidth="1"/>
    <col min="15866" max="15868" width="11.42578125" style="178" customWidth="1"/>
    <col min="15869" max="16120" width="11" style="178"/>
    <col min="16121" max="16121" width="53.5703125" style="178" customWidth="1"/>
    <col min="16122" max="16124" width="11.42578125" style="178" customWidth="1"/>
    <col min="16125" max="16384" width="11" style="178"/>
  </cols>
  <sheetData>
    <row r="1" spans="1:7" s="176" customFormat="1" ht="15" customHeight="1" x14ac:dyDescent="0.2">
      <c r="A1" s="415" t="s">
        <v>471</v>
      </c>
      <c r="B1" s="416"/>
      <c r="C1" s="415"/>
      <c r="D1" s="415"/>
      <c r="E1" s="29"/>
      <c r="F1" s="372" t="s">
        <v>317</v>
      </c>
      <c r="G1" s="372"/>
    </row>
    <row r="2" spans="1:7" s="176" customFormat="1" ht="14.25" customHeight="1" x14ac:dyDescent="0.2">
      <c r="A2" s="417" t="s">
        <v>316</v>
      </c>
      <c r="B2" s="418"/>
      <c r="C2" s="417"/>
      <c r="D2" s="417"/>
      <c r="E2" s="30"/>
      <c r="F2" s="372"/>
      <c r="G2" s="372"/>
    </row>
    <row r="3" spans="1:7" s="176" customFormat="1" ht="14.25" x14ac:dyDescent="0.25">
      <c r="A3" s="417" t="s">
        <v>562</v>
      </c>
      <c r="B3" s="418"/>
      <c r="C3" s="417"/>
      <c r="D3" s="417"/>
    </row>
    <row r="4" spans="1:7" ht="17.25" customHeight="1" thickBot="1" x14ac:dyDescent="0.3">
      <c r="A4" s="177"/>
      <c r="B4" s="177"/>
      <c r="C4" s="177"/>
      <c r="D4" s="177"/>
    </row>
    <row r="5" spans="1:7" ht="21.75" customHeight="1" thickBot="1" x14ac:dyDescent="0.3">
      <c r="A5" s="351"/>
      <c r="B5" s="179" t="s">
        <v>19</v>
      </c>
      <c r="C5" s="179" t="s">
        <v>164</v>
      </c>
      <c r="D5" s="179" t="s">
        <v>165</v>
      </c>
    </row>
    <row r="6" spans="1:7" x14ac:dyDescent="0.25">
      <c r="A6" s="352" t="s">
        <v>63</v>
      </c>
      <c r="B6" s="354">
        <v>16514</v>
      </c>
      <c r="C6" s="354">
        <v>7544</v>
      </c>
      <c r="D6" s="354">
        <v>8970</v>
      </c>
    </row>
    <row r="7" spans="1:7" x14ac:dyDescent="0.2">
      <c r="A7" s="352"/>
      <c r="B7" s="348"/>
      <c r="C7" s="348"/>
      <c r="D7" s="348"/>
    </row>
    <row r="8" spans="1:7" x14ac:dyDescent="0.25">
      <c r="A8" s="353" t="s">
        <v>166</v>
      </c>
      <c r="B8" s="354">
        <v>11726</v>
      </c>
      <c r="C8" s="354">
        <v>4805</v>
      </c>
      <c r="D8" s="354">
        <v>6921</v>
      </c>
    </row>
    <row r="9" spans="1:7" x14ac:dyDescent="0.25">
      <c r="A9" s="178" t="s">
        <v>167</v>
      </c>
      <c r="B9" s="355">
        <v>111</v>
      </c>
      <c r="C9" s="355">
        <v>41</v>
      </c>
      <c r="D9" s="355">
        <v>70</v>
      </c>
    </row>
    <row r="10" spans="1:7" x14ac:dyDescent="0.25">
      <c r="A10" s="178" t="s">
        <v>168</v>
      </c>
      <c r="B10" s="355">
        <v>279</v>
      </c>
      <c r="C10" s="355">
        <v>97</v>
      </c>
      <c r="D10" s="355">
        <v>182</v>
      </c>
    </row>
    <row r="11" spans="1:7" x14ac:dyDescent="0.25">
      <c r="A11" s="178" t="s">
        <v>169</v>
      </c>
      <c r="B11" s="355">
        <v>232</v>
      </c>
      <c r="C11" s="355">
        <v>77</v>
      </c>
      <c r="D11" s="355">
        <v>155</v>
      </c>
    </row>
    <row r="12" spans="1:7" x14ac:dyDescent="0.25">
      <c r="A12" s="178" t="s">
        <v>184</v>
      </c>
      <c r="B12" s="355">
        <v>62</v>
      </c>
      <c r="C12" s="355">
        <v>7</v>
      </c>
      <c r="D12" s="355">
        <v>55</v>
      </c>
    </row>
    <row r="13" spans="1:7" x14ac:dyDescent="0.25">
      <c r="A13" s="178" t="s">
        <v>181</v>
      </c>
      <c r="B13" s="355">
        <v>26</v>
      </c>
      <c r="C13" s="355">
        <v>7</v>
      </c>
      <c r="D13" s="355">
        <v>19</v>
      </c>
    </row>
    <row r="14" spans="1:7" x14ac:dyDescent="0.25">
      <c r="A14" s="178" t="s">
        <v>170</v>
      </c>
      <c r="B14" s="355">
        <v>1935</v>
      </c>
      <c r="C14" s="355">
        <v>728</v>
      </c>
      <c r="D14" s="355">
        <v>1207</v>
      </c>
    </row>
    <row r="15" spans="1:7" x14ac:dyDescent="0.25">
      <c r="A15" s="178" t="s">
        <v>171</v>
      </c>
      <c r="B15" s="355">
        <v>113</v>
      </c>
      <c r="C15" s="355">
        <v>36</v>
      </c>
      <c r="D15" s="355">
        <v>77</v>
      </c>
    </row>
    <row r="16" spans="1:7" x14ac:dyDescent="0.25">
      <c r="A16" s="178" t="s">
        <v>172</v>
      </c>
      <c r="B16" s="355">
        <v>163</v>
      </c>
      <c r="C16" s="355">
        <v>63</v>
      </c>
      <c r="D16" s="355">
        <v>100</v>
      </c>
    </row>
    <row r="17" spans="1:5" x14ac:dyDescent="0.25">
      <c r="A17" s="178" t="s">
        <v>173</v>
      </c>
      <c r="B17" s="355">
        <v>1035</v>
      </c>
      <c r="C17" s="355">
        <v>432</v>
      </c>
      <c r="D17" s="355">
        <v>603</v>
      </c>
    </row>
    <row r="18" spans="1:5" x14ac:dyDescent="0.25">
      <c r="A18" s="178" t="s">
        <v>459</v>
      </c>
      <c r="B18" s="355">
        <v>78</v>
      </c>
      <c r="C18" s="355">
        <v>46</v>
      </c>
      <c r="D18" s="355">
        <v>32</v>
      </c>
    </row>
    <row r="19" spans="1:5" x14ac:dyDescent="0.25">
      <c r="A19" s="178" t="s">
        <v>174</v>
      </c>
      <c r="B19" s="355">
        <v>1569</v>
      </c>
      <c r="C19" s="355">
        <v>459</v>
      </c>
      <c r="D19" s="355">
        <v>1110</v>
      </c>
    </row>
    <row r="20" spans="1:5" x14ac:dyDescent="0.25">
      <c r="A20" s="178" t="s">
        <v>175</v>
      </c>
      <c r="B20" s="355">
        <v>60</v>
      </c>
      <c r="C20" s="355">
        <v>23</v>
      </c>
      <c r="D20" s="355">
        <v>37</v>
      </c>
    </row>
    <row r="21" spans="1:5" x14ac:dyDescent="0.25">
      <c r="A21" s="178" t="s">
        <v>178</v>
      </c>
      <c r="B21" s="355">
        <v>755</v>
      </c>
      <c r="C21" s="355">
        <v>447</v>
      </c>
      <c r="D21" s="355">
        <v>308</v>
      </c>
    </row>
    <row r="22" spans="1:5" x14ac:dyDescent="0.25">
      <c r="A22" s="178" t="s">
        <v>176</v>
      </c>
      <c r="B22" s="355">
        <v>327</v>
      </c>
      <c r="C22" s="355">
        <v>234</v>
      </c>
      <c r="D22" s="355">
        <v>93</v>
      </c>
    </row>
    <row r="23" spans="1:5" x14ac:dyDescent="0.25">
      <c r="A23" s="178" t="s">
        <v>458</v>
      </c>
      <c r="B23" s="355">
        <v>927</v>
      </c>
      <c r="C23" s="355">
        <v>632</v>
      </c>
      <c r="D23" s="355">
        <v>295</v>
      </c>
    </row>
    <row r="24" spans="1:5" x14ac:dyDescent="0.25">
      <c r="A24" s="178" t="s">
        <v>177</v>
      </c>
      <c r="B24" s="355">
        <v>611</v>
      </c>
      <c r="C24" s="355">
        <v>405</v>
      </c>
      <c r="D24" s="355">
        <v>206</v>
      </c>
    </row>
    <row r="25" spans="1:5" x14ac:dyDescent="0.25">
      <c r="A25" s="178" t="s">
        <v>179</v>
      </c>
      <c r="B25" s="355">
        <v>88</v>
      </c>
      <c r="C25" s="355">
        <v>57</v>
      </c>
      <c r="D25" s="355">
        <v>31</v>
      </c>
    </row>
    <row r="26" spans="1:5" x14ac:dyDescent="0.25">
      <c r="A26" s="178" t="s">
        <v>182</v>
      </c>
      <c r="B26" s="355">
        <v>316</v>
      </c>
      <c r="C26" s="355">
        <v>77</v>
      </c>
      <c r="D26" s="355">
        <v>239</v>
      </c>
    </row>
    <row r="27" spans="1:5" x14ac:dyDescent="0.25">
      <c r="A27" s="178" t="s">
        <v>183</v>
      </c>
      <c r="B27" s="355">
        <v>1545</v>
      </c>
      <c r="C27" s="355">
        <v>253</v>
      </c>
      <c r="D27" s="355">
        <v>1292</v>
      </c>
    </row>
    <row r="28" spans="1:5" x14ac:dyDescent="0.25">
      <c r="A28" s="178" t="s">
        <v>186</v>
      </c>
      <c r="B28" s="355">
        <v>214</v>
      </c>
      <c r="C28" s="355">
        <v>101</v>
      </c>
      <c r="D28" s="355">
        <v>113</v>
      </c>
    </row>
    <row r="29" spans="1:5" x14ac:dyDescent="0.25">
      <c r="A29" s="178" t="s">
        <v>188</v>
      </c>
      <c r="B29" s="355">
        <v>399</v>
      </c>
      <c r="C29" s="355">
        <v>180</v>
      </c>
      <c r="D29" s="355">
        <v>219</v>
      </c>
    </row>
    <row r="30" spans="1:5" x14ac:dyDescent="0.25">
      <c r="A30" s="178" t="s">
        <v>189</v>
      </c>
      <c r="B30" s="355">
        <v>345</v>
      </c>
      <c r="C30" s="355">
        <v>156</v>
      </c>
      <c r="D30" s="355">
        <v>189</v>
      </c>
    </row>
    <row r="31" spans="1:5" x14ac:dyDescent="0.25">
      <c r="A31" s="178" t="s">
        <v>187</v>
      </c>
      <c r="B31" s="355">
        <v>536</v>
      </c>
      <c r="C31" s="355">
        <v>247</v>
      </c>
      <c r="D31" s="355">
        <v>289</v>
      </c>
    </row>
    <row r="32" spans="1:5" s="216" customFormat="1" ht="13.5" x14ac:dyDescent="0.2">
      <c r="A32" s="281"/>
      <c r="B32" s="279"/>
      <c r="C32" s="279"/>
      <c r="D32" s="279"/>
      <c r="E32" s="178"/>
    </row>
    <row r="33" spans="1:4" x14ac:dyDescent="0.25">
      <c r="A33" s="353" t="s">
        <v>190</v>
      </c>
      <c r="B33" s="354">
        <v>3816</v>
      </c>
      <c r="C33" s="354">
        <v>2195</v>
      </c>
      <c r="D33" s="354">
        <v>1621</v>
      </c>
    </row>
    <row r="34" spans="1:4" x14ac:dyDescent="0.25">
      <c r="A34" s="178" t="s">
        <v>191</v>
      </c>
      <c r="B34" s="355">
        <v>543</v>
      </c>
      <c r="C34" s="355">
        <v>193</v>
      </c>
      <c r="D34" s="355">
        <v>350</v>
      </c>
    </row>
    <row r="35" spans="1:4" x14ac:dyDescent="0.25">
      <c r="A35" s="178" t="s">
        <v>192</v>
      </c>
      <c r="B35" s="355">
        <v>207</v>
      </c>
      <c r="C35" s="355">
        <v>187</v>
      </c>
      <c r="D35" s="355">
        <v>20</v>
      </c>
    </row>
    <row r="36" spans="1:4" x14ac:dyDescent="0.25">
      <c r="A36" s="178" t="s">
        <v>194</v>
      </c>
      <c r="B36" s="355">
        <v>76</v>
      </c>
      <c r="C36" s="355">
        <v>34</v>
      </c>
      <c r="D36" s="355">
        <v>42</v>
      </c>
    </row>
    <row r="37" spans="1:4" x14ac:dyDescent="0.25">
      <c r="A37" s="178" t="s">
        <v>195</v>
      </c>
      <c r="B37" s="355">
        <v>324</v>
      </c>
      <c r="C37" s="355">
        <v>164</v>
      </c>
      <c r="D37" s="355">
        <v>160</v>
      </c>
    </row>
    <row r="38" spans="1:4" x14ac:dyDescent="0.25">
      <c r="A38" s="178" t="s">
        <v>196</v>
      </c>
      <c r="B38" s="355">
        <v>90</v>
      </c>
      <c r="C38" s="355">
        <v>33</v>
      </c>
      <c r="D38" s="355">
        <v>57</v>
      </c>
    </row>
    <row r="39" spans="1:4" x14ac:dyDescent="0.25">
      <c r="A39" s="178" t="s">
        <v>197</v>
      </c>
      <c r="B39" s="355">
        <v>259</v>
      </c>
      <c r="C39" s="355">
        <v>94</v>
      </c>
      <c r="D39" s="355">
        <v>165</v>
      </c>
    </row>
    <row r="40" spans="1:4" x14ac:dyDescent="0.25">
      <c r="A40" s="178" t="s">
        <v>198</v>
      </c>
      <c r="B40" s="355">
        <v>133</v>
      </c>
      <c r="C40" s="355">
        <v>39</v>
      </c>
      <c r="D40" s="355">
        <v>94</v>
      </c>
    </row>
    <row r="41" spans="1:4" x14ac:dyDescent="0.25">
      <c r="A41" s="178" t="s">
        <v>199</v>
      </c>
      <c r="B41" s="355">
        <v>94</v>
      </c>
      <c r="C41" s="355">
        <v>5</v>
      </c>
      <c r="D41" s="355">
        <v>89</v>
      </c>
    </row>
    <row r="42" spans="1:4" x14ac:dyDescent="0.25">
      <c r="A42" s="178" t="s">
        <v>200</v>
      </c>
      <c r="B42" s="355">
        <v>31</v>
      </c>
      <c r="C42" s="355">
        <v>19</v>
      </c>
      <c r="D42" s="355">
        <v>12</v>
      </c>
    </row>
    <row r="43" spans="1:4" x14ac:dyDescent="0.25">
      <c r="A43" s="178" t="s">
        <v>201</v>
      </c>
      <c r="B43" s="355">
        <v>151</v>
      </c>
      <c r="C43" s="355">
        <v>106</v>
      </c>
      <c r="D43" s="355">
        <v>45</v>
      </c>
    </row>
    <row r="44" spans="1:4" x14ac:dyDescent="0.25">
      <c r="A44" s="178" t="s">
        <v>202</v>
      </c>
      <c r="B44" s="355">
        <v>94</v>
      </c>
      <c r="C44" s="355">
        <v>79</v>
      </c>
      <c r="D44" s="355">
        <v>15</v>
      </c>
    </row>
    <row r="45" spans="1:4" x14ac:dyDescent="0.25">
      <c r="A45" s="178" t="s">
        <v>203</v>
      </c>
      <c r="B45" s="355">
        <v>150</v>
      </c>
      <c r="C45" s="355">
        <v>105</v>
      </c>
      <c r="D45" s="355">
        <v>45</v>
      </c>
    </row>
    <row r="46" spans="1:4" x14ac:dyDescent="0.25">
      <c r="A46" s="178" t="s">
        <v>204</v>
      </c>
      <c r="B46" s="355">
        <v>498</v>
      </c>
      <c r="C46" s="355">
        <v>371</v>
      </c>
      <c r="D46" s="355">
        <v>127</v>
      </c>
    </row>
    <row r="47" spans="1:4" x14ac:dyDescent="0.25">
      <c r="A47" s="178" t="s">
        <v>205</v>
      </c>
      <c r="B47" s="355">
        <v>407</v>
      </c>
      <c r="C47" s="355">
        <v>321</v>
      </c>
      <c r="D47" s="355">
        <v>86</v>
      </c>
    </row>
    <row r="48" spans="1:4" x14ac:dyDescent="0.25">
      <c r="A48" s="178" t="s">
        <v>563</v>
      </c>
      <c r="B48" s="355">
        <v>16</v>
      </c>
      <c r="C48" s="355">
        <v>9</v>
      </c>
      <c r="D48" s="355">
        <v>7</v>
      </c>
    </row>
    <row r="49" spans="1:4" x14ac:dyDescent="0.25">
      <c r="A49" s="178" t="s">
        <v>206</v>
      </c>
      <c r="B49" s="355">
        <v>53</v>
      </c>
      <c r="C49" s="355">
        <v>38</v>
      </c>
      <c r="D49" s="355">
        <v>15</v>
      </c>
    </row>
    <row r="50" spans="1:4" x14ac:dyDescent="0.25">
      <c r="A50" s="178" t="s">
        <v>208</v>
      </c>
      <c r="B50" s="355">
        <v>244</v>
      </c>
      <c r="C50" s="355">
        <v>175</v>
      </c>
      <c r="D50" s="355">
        <v>69</v>
      </c>
    </row>
    <row r="51" spans="1:4" x14ac:dyDescent="0.25">
      <c r="A51" s="178" t="s">
        <v>207</v>
      </c>
      <c r="B51" s="355">
        <v>37</v>
      </c>
      <c r="C51" s="355">
        <v>32</v>
      </c>
      <c r="D51" s="355">
        <v>5</v>
      </c>
    </row>
    <row r="52" spans="1:4" x14ac:dyDescent="0.25">
      <c r="A52" s="178" t="s">
        <v>210</v>
      </c>
      <c r="B52" s="355">
        <v>335</v>
      </c>
      <c r="C52" s="355">
        <v>124</v>
      </c>
      <c r="D52" s="355">
        <v>211</v>
      </c>
    </row>
    <row r="53" spans="1:4" x14ac:dyDescent="0.25">
      <c r="A53" s="178" t="s">
        <v>211</v>
      </c>
      <c r="B53" s="355">
        <v>74</v>
      </c>
      <c r="C53" s="355">
        <v>67</v>
      </c>
      <c r="D53" s="355">
        <v>7</v>
      </c>
    </row>
    <row r="54" spans="1:4" x14ac:dyDescent="0.25">
      <c r="A54" s="178"/>
      <c r="B54" s="355"/>
      <c r="C54" s="355"/>
      <c r="D54" s="355"/>
    </row>
    <row r="55" spans="1:4" x14ac:dyDescent="0.25">
      <c r="A55" s="280" t="s">
        <v>212</v>
      </c>
      <c r="B55" s="354">
        <v>972</v>
      </c>
      <c r="C55" s="354">
        <v>544</v>
      </c>
      <c r="D55" s="354">
        <v>428</v>
      </c>
    </row>
    <row r="56" spans="1:4" x14ac:dyDescent="0.25">
      <c r="A56" s="281" t="s">
        <v>214</v>
      </c>
      <c r="B56" s="355">
        <v>282</v>
      </c>
      <c r="C56" s="355">
        <v>157</v>
      </c>
      <c r="D56" s="355">
        <v>125</v>
      </c>
    </row>
    <row r="57" spans="1:4" x14ac:dyDescent="0.25">
      <c r="A57" s="281" t="s">
        <v>215</v>
      </c>
      <c r="B57" s="355">
        <v>95</v>
      </c>
      <c r="C57" s="355">
        <v>46</v>
      </c>
      <c r="D57" s="355">
        <v>49</v>
      </c>
    </row>
    <row r="58" spans="1:4" x14ac:dyDescent="0.25">
      <c r="A58" s="281" t="s">
        <v>216</v>
      </c>
      <c r="B58" s="355">
        <v>165</v>
      </c>
      <c r="C58" s="355">
        <v>83</v>
      </c>
      <c r="D58" s="355">
        <v>82</v>
      </c>
    </row>
    <row r="59" spans="1:4" x14ac:dyDescent="0.25">
      <c r="A59" s="281" t="s">
        <v>217</v>
      </c>
      <c r="B59" s="355">
        <v>97</v>
      </c>
      <c r="C59" s="355">
        <v>53</v>
      </c>
      <c r="D59" s="355">
        <v>44</v>
      </c>
    </row>
    <row r="60" spans="1:4" x14ac:dyDescent="0.25">
      <c r="A60" s="281" t="s">
        <v>218</v>
      </c>
      <c r="B60" s="355">
        <v>301</v>
      </c>
      <c r="C60" s="355">
        <v>183</v>
      </c>
      <c r="D60" s="355">
        <v>118</v>
      </c>
    </row>
    <row r="61" spans="1:4" ht="13.5" thickBot="1" x14ac:dyDescent="0.3">
      <c r="A61" s="282" t="s">
        <v>219</v>
      </c>
      <c r="B61" s="356">
        <v>32</v>
      </c>
      <c r="C61" s="356">
        <v>22</v>
      </c>
      <c r="D61" s="356">
        <v>10</v>
      </c>
    </row>
    <row r="84" spans="4:4" ht="13.5" thickBot="1" x14ac:dyDescent="0.3">
      <c r="D84" s="322"/>
    </row>
  </sheetData>
  <mergeCells count="4">
    <mergeCell ref="A1:D1"/>
    <mergeCell ref="A2:D2"/>
    <mergeCell ref="A3:D3"/>
    <mergeCell ref="F1:G2"/>
  </mergeCells>
  <conditionalFormatting sqref="A55">
    <cfRule type="cellIs" dxfId="1" priority="2" operator="equal">
      <formula>0</formula>
    </cfRule>
  </conditionalFormatting>
  <conditionalFormatting sqref="A55">
    <cfRule type="cellIs" dxfId="0" priority="1" operator="equal">
      <formula>0</formula>
    </cfRule>
  </conditionalFormatting>
  <hyperlinks>
    <hyperlink ref="F1" r:id="rId1" location="INDICE!A1"/>
    <hyperlink ref="F1:G2" location="INDICE!A1" display="INDICE"/>
  </hyperlinks>
  <printOptions horizontalCentered="1" verticalCentered="1"/>
  <pageMargins left="0.70866141732283472" right="0.70866141732283472" top="0.51181102362204722" bottom="0.39370078740157483" header="0.31496062992125984" footer="0.31496062992125984"/>
  <pageSetup scale="8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tabColor rgb="FF92D050"/>
  </sheetPr>
  <dimension ref="A1:X65"/>
  <sheetViews>
    <sheetView zoomScaleNormal="100" zoomScaleSheetLayoutView="100" workbookViewId="0">
      <selection activeCell="W2" sqref="W2:X3"/>
    </sheetView>
  </sheetViews>
  <sheetFormatPr baseColWidth="10" defaultColWidth="12.140625" defaultRowHeight="15" customHeight="1" x14ac:dyDescent="0.25"/>
  <cols>
    <col min="1" max="1" width="19" style="23" customWidth="1"/>
    <col min="2" max="21" width="8" style="23" bestFit="1" customWidth="1"/>
    <col min="22" max="22" width="7.5703125" style="23" bestFit="1" customWidth="1"/>
    <col min="23" max="23" width="8.7109375" style="23" customWidth="1"/>
    <col min="24" max="24" width="11.42578125" style="23" customWidth="1"/>
    <col min="25" max="257" width="12.140625" style="23"/>
    <col min="258" max="258" width="22.28515625" style="23" customWidth="1"/>
    <col min="259" max="274" width="8.5703125" style="23" customWidth="1"/>
    <col min="275" max="513" width="12.140625" style="23"/>
    <col min="514" max="514" width="22.28515625" style="23" customWidth="1"/>
    <col min="515" max="530" width="8.5703125" style="23" customWidth="1"/>
    <col min="531" max="769" width="12.140625" style="23"/>
    <col min="770" max="770" width="22.28515625" style="23" customWidth="1"/>
    <col min="771" max="786" width="8.5703125" style="23" customWidth="1"/>
    <col min="787" max="1025" width="12.140625" style="23"/>
    <col min="1026" max="1026" width="22.28515625" style="23" customWidth="1"/>
    <col min="1027" max="1042" width="8.5703125" style="23" customWidth="1"/>
    <col min="1043" max="1281" width="12.140625" style="23"/>
    <col min="1282" max="1282" width="22.28515625" style="23" customWidth="1"/>
    <col min="1283" max="1298" width="8.5703125" style="23" customWidth="1"/>
    <col min="1299" max="1537" width="12.140625" style="23"/>
    <col min="1538" max="1538" width="22.28515625" style="23" customWidth="1"/>
    <col min="1539" max="1554" width="8.5703125" style="23" customWidth="1"/>
    <col min="1555" max="1793" width="12.140625" style="23"/>
    <col min="1794" max="1794" width="22.28515625" style="23" customWidth="1"/>
    <col min="1795" max="1810" width="8.5703125" style="23" customWidth="1"/>
    <col min="1811" max="2049" width="12.140625" style="23"/>
    <col min="2050" max="2050" width="22.28515625" style="23" customWidth="1"/>
    <col min="2051" max="2066" width="8.5703125" style="23" customWidth="1"/>
    <col min="2067" max="2305" width="12.140625" style="23"/>
    <col min="2306" max="2306" width="22.28515625" style="23" customWidth="1"/>
    <col min="2307" max="2322" width="8.5703125" style="23" customWidth="1"/>
    <col min="2323" max="2561" width="12.140625" style="23"/>
    <col min="2562" max="2562" width="22.28515625" style="23" customWidth="1"/>
    <col min="2563" max="2578" width="8.5703125" style="23" customWidth="1"/>
    <col min="2579" max="2817" width="12.140625" style="23"/>
    <col min="2818" max="2818" width="22.28515625" style="23" customWidth="1"/>
    <col min="2819" max="2834" width="8.5703125" style="23" customWidth="1"/>
    <col min="2835" max="3073" width="12.140625" style="23"/>
    <col min="3074" max="3074" width="22.28515625" style="23" customWidth="1"/>
    <col min="3075" max="3090" width="8.5703125" style="23" customWidth="1"/>
    <col min="3091" max="3329" width="12.140625" style="23"/>
    <col min="3330" max="3330" width="22.28515625" style="23" customWidth="1"/>
    <col min="3331" max="3346" width="8.5703125" style="23" customWidth="1"/>
    <col min="3347" max="3585" width="12.140625" style="23"/>
    <col min="3586" max="3586" width="22.28515625" style="23" customWidth="1"/>
    <col min="3587" max="3602" width="8.5703125" style="23" customWidth="1"/>
    <col min="3603" max="3841" width="12.140625" style="23"/>
    <col min="3842" max="3842" width="22.28515625" style="23" customWidth="1"/>
    <col min="3843" max="3858" width="8.5703125" style="23" customWidth="1"/>
    <col min="3859" max="4097" width="12.140625" style="23"/>
    <col min="4098" max="4098" width="22.28515625" style="23" customWidth="1"/>
    <col min="4099" max="4114" width="8.5703125" style="23" customWidth="1"/>
    <col min="4115" max="4353" width="12.140625" style="23"/>
    <col min="4354" max="4354" width="22.28515625" style="23" customWidth="1"/>
    <col min="4355" max="4370" width="8.5703125" style="23" customWidth="1"/>
    <col min="4371" max="4609" width="12.140625" style="23"/>
    <col min="4610" max="4610" width="22.28515625" style="23" customWidth="1"/>
    <col min="4611" max="4626" width="8.5703125" style="23" customWidth="1"/>
    <col min="4627" max="4865" width="12.140625" style="23"/>
    <col min="4866" max="4866" width="22.28515625" style="23" customWidth="1"/>
    <col min="4867" max="4882" width="8.5703125" style="23" customWidth="1"/>
    <col min="4883" max="5121" width="12.140625" style="23"/>
    <col min="5122" max="5122" width="22.28515625" style="23" customWidth="1"/>
    <col min="5123" max="5138" width="8.5703125" style="23" customWidth="1"/>
    <col min="5139" max="5377" width="12.140625" style="23"/>
    <col min="5378" max="5378" width="22.28515625" style="23" customWidth="1"/>
    <col min="5379" max="5394" width="8.5703125" style="23" customWidth="1"/>
    <col min="5395" max="5633" width="12.140625" style="23"/>
    <col min="5634" max="5634" width="22.28515625" style="23" customWidth="1"/>
    <col min="5635" max="5650" width="8.5703125" style="23" customWidth="1"/>
    <col min="5651" max="5889" width="12.140625" style="23"/>
    <col min="5890" max="5890" width="22.28515625" style="23" customWidth="1"/>
    <col min="5891" max="5906" width="8.5703125" style="23" customWidth="1"/>
    <col min="5907" max="6145" width="12.140625" style="23"/>
    <col min="6146" max="6146" width="22.28515625" style="23" customWidth="1"/>
    <col min="6147" max="6162" width="8.5703125" style="23" customWidth="1"/>
    <col min="6163" max="6401" width="12.140625" style="23"/>
    <col min="6402" max="6402" width="22.28515625" style="23" customWidth="1"/>
    <col min="6403" max="6418" width="8.5703125" style="23" customWidth="1"/>
    <col min="6419" max="6657" width="12.140625" style="23"/>
    <col min="6658" max="6658" width="22.28515625" style="23" customWidth="1"/>
    <col min="6659" max="6674" width="8.5703125" style="23" customWidth="1"/>
    <col min="6675" max="6913" width="12.140625" style="23"/>
    <col min="6914" max="6914" width="22.28515625" style="23" customWidth="1"/>
    <col min="6915" max="6930" width="8.5703125" style="23" customWidth="1"/>
    <col min="6931" max="7169" width="12.140625" style="23"/>
    <col min="7170" max="7170" width="22.28515625" style="23" customWidth="1"/>
    <col min="7171" max="7186" width="8.5703125" style="23" customWidth="1"/>
    <col min="7187" max="7425" width="12.140625" style="23"/>
    <col min="7426" max="7426" width="22.28515625" style="23" customWidth="1"/>
    <col min="7427" max="7442" width="8.5703125" style="23" customWidth="1"/>
    <col min="7443" max="7681" width="12.140625" style="23"/>
    <col min="7682" max="7682" width="22.28515625" style="23" customWidth="1"/>
    <col min="7683" max="7698" width="8.5703125" style="23" customWidth="1"/>
    <col min="7699" max="7937" width="12.140625" style="23"/>
    <col min="7938" max="7938" width="22.28515625" style="23" customWidth="1"/>
    <col min="7939" max="7954" width="8.5703125" style="23" customWidth="1"/>
    <col min="7955" max="8193" width="12.140625" style="23"/>
    <col min="8194" max="8194" width="22.28515625" style="23" customWidth="1"/>
    <col min="8195" max="8210" width="8.5703125" style="23" customWidth="1"/>
    <col min="8211" max="8449" width="12.140625" style="23"/>
    <col min="8450" max="8450" width="22.28515625" style="23" customWidth="1"/>
    <col min="8451" max="8466" width="8.5703125" style="23" customWidth="1"/>
    <col min="8467" max="8705" width="12.140625" style="23"/>
    <col min="8706" max="8706" width="22.28515625" style="23" customWidth="1"/>
    <col min="8707" max="8722" width="8.5703125" style="23" customWidth="1"/>
    <col min="8723" max="8961" width="12.140625" style="23"/>
    <col min="8962" max="8962" width="22.28515625" style="23" customWidth="1"/>
    <col min="8963" max="8978" width="8.5703125" style="23" customWidth="1"/>
    <col min="8979" max="9217" width="12.140625" style="23"/>
    <col min="9218" max="9218" width="22.28515625" style="23" customWidth="1"/>
    <col min="9219" max="9234" width="8.5703125" style="23" customWidth="1"/>
    <col min="9235" max="9473" width="12.140625" style="23"/>
    <col min="9474" max="9474" width="22.28515625" style="23" customWidth="1"/>
    <col min="9475" max="9490" width="8.5703125" style="23" customWidth="1"/>
    <col min="9491" max="9729" width="12.140625" style="23"/>
    <col min="9730" max="9730" width="22.28515625" style="23" customWidth="1"/>
    <col min="9731" max="9746" width="8.5703125" style="23" customWidth="1"/>
    <col min="9747" max="9985" width="12.140625" style="23"/>
    <col min="9986" max="9986" width="22.28515625" style="23" customWidth="1"/>
    <col min="9987" max="10002" width="8.5703125" style="23" customWidth="1"/>
    <col min="10003" max="10241" width="12.140625" style="23"/>
    <col min="10242" max="10242" width="22.28515625" style="23" customWidth="1"/>
    <col min="10243" max="10258" width="8.5703125" style="23" customWidth="1"/>
    <col min="10259" max="10497" width="12.140625" style="23"/>
    <col min="10498" max="10498" width="22.28515625" style="23" customWidth="1"/>
    <col min="10499" max="10514" width="8.5703125" style="23" customWidth="1"/>
    <col min="10515" max="10753" width="12.140625" style="23"/>
    <col min="10754" max="10754" width="22.28515625" style="23" customWidth="1"/>
    <col min="10755" max="10770" width="8.5703125" style="23" customWidth="1"/>
    <col min="10771" max="11009" width="12.140625" style="23"/>
    <col min="11010" max="11010" width="22.28515625" style="23" customWidth="1"/>
    <col min="11011" max="11026" width="8.5703125" style="23" customWidth="1"/>
    <col min="11027" max="11265" width="12.140625" style="23"/>
    <col min="11266" max="11266" width="22.28515625" style="23" customWidth="1"/>
    <col min="11267" max="11282" width="8.5703125" style="23" customWidth="1"/>
    <col min="11283" max="11521" width="12.140625" style="23"/>
    <col min="11522" max="11522" width="22.28515625" style="23" customWidth="1"/>
    <col min="11523" max="11538" width="8.5703125" style="23" customWidth="1"/>
    <col min="11539" max="11777" width="12.140625" style="23"/>
    <col min="11778" max="11778" width="22.28515625" style="23" customWidth="1"/>
    <col min="11779" max="11794" width="8.5703125" style="23" customWidth="1"/>
    <col min="11795" max="12033" width="12.140625" style="23"/>
    <col min="12034" max="12034" width="22.28515625" style="23" customWidth="1"/>
    <col min="12035" max="12050" width="8.5703125" style="23" customWidth="1"/>
    <col min="12051" max="12289" width="12.140625" style="23"/>
    <col min="12290" max="12290" width="22.28515625" style="23" customWidth="1"/>
    <col min="12291" max="12306" width="8.5703125" style="23" customWidth="1"/>
    <col min="12307" max="12545" width="12.140625" style="23"/>
    <col min="12546" max="12546" width="22.28515625" style="23" customWidth="1"/>
    <col min="12547" max="12562" width="8.5703125" style="23" customWidth="1"/>
    <col min="12563" max="12801" width="12.140625" style="23"/>
    <col min="12802" max="12802" width="22.28515625" style="23" customWidth="1"/>
    <col min="12803" max="12818" width="8.5703125" style="23" customWidth="1"/>
    <col min="12819" max="13057" width="12.140625" style="23"/>
    <col min="13058" max="13058" width="22.28515625" style="23" customWidth="1"/>
    <col min="13059" max="13074" width="8.5703125" style="23" customWidth="1"/>
    <col min="13075" max="13313" width="12.140625" style="23"/>
    <col min="13314" max="13314" width="22.28515625" style="23" customWidth="1"/>
    <col min="13315" max="13330" width="8.5703125" style="23" customWidth="1"/>
    <col min="13331" max="13569" width="12.140625" style="23"/>
    <col min="13570" max="13570" width="22.28515625" style="23" customWidth="1"/>
    <col min="13571" max="13586" width="8.5703125" style="23" customWidth="1"/>
    <col min="13587" max="13825" width="12.140625" style="23"/>
    <col min="13826" max="13826" width="22.28515625" style="23" customWidth="1"/>
    <col min="13827" max="13842" width="8.5703125" style="23" customWidth="1"/>
    <col min="13843" max="14081" width="12.140625" style="23"/>
    <col min="14082" max="14082" width="22.28515625" style="23" customWidth="1"/>
    <col min="14083" max="14098" width="8.5703125" style="23" customWidth="1"/>
    <col min="14099" max="14337" width="12.140625" style="23"/>
    <col min="14338" max="14338" width="22.28515625" style="23" customWidth="1"/>
    <col min="14339" max="14354" width="8.5703125" style="23" customWidth="1"/>
    <col min="14355" max="14593" width="12.140625" style="23"/>
    <col min="14594" max="14594" width="22.28515625" style="23" customWidth="1"/>
    <col min="14595" max="14610" width="8.5703125" style="23" customWidth="1"/>
    <col min="14611" max="14849" width="12.140625" style="23"/>
    <col min="14850" max="14850" width="22.28515625" style="23" customWidth="1"/>
    <col min="14851" max="14866" width="8.5703125" style="23" customWidth="1"/>
    <col min="14867" max="15105" width="12.140625" style="23"/>
    <col min="15106" max="15106" width="22.28515625" style="23" customWidth="1"/>
    <col min="15107" max="15122" width="8.5703125" style="23" customWidth="1"/>
    <col min="15123" max="15361" width="12.140625" style="23"/>
    <col min="15362" max="15362" width="22.28515625" style="23" customWidth="1"/>
    <col min="15363" max="15378" width="8.5703125" style="23" customWidth="1"/>
    <col min="15379" max="15617" width="12.140625" style="23"/>
    <col min="15618" max="15618" width="22.28515625" style="23" customWidth="1"/>
    <col min="15619" max="15634" width="8.5703125" style="23" customWidth="1"/>
    <col min="15635" max="15873" width="12.140625" style="23"/>
    <col min="15874" max="15874" width="22.28515625" style="23" customWidth="1"/>
    <col min="15875" max="15890" width="8.5703125" style="23" customWidth="1"/>
    <col min="15891" max="16129" width="12.140625" style="23"/>
    <col min="16130" max="16130" width="22.28515625" style="23" customWidth="1"/>
    <col min="16131" max="16146" width="8.5703125" style="23" customWidth="1"/>
    <col min="16147" max="16384" width="12.140625" style="23"/>
  </cols>
  <sheetData>
    <row r="1" spans="1:24" s="20" customFormat="1" ht="15" customHeight="1" x14ac:dyDescent="0.25">
      <c r="A1" s="271" t="s">
        <v>410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/>
      <c r="X1"/>
    </row>
    <row r="2" spans="1:24" s="20" customFormat="1" ht="15" customHeight="1" x14ac:dyDescent="0.25">
      <c r="A2" s="271" t="s">
        <v>401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372" t="s">
        <v>317</v>
      </c>
      <c r="X2" s="372"/>
    </row>
    <row r="3" spans="1:24" s="20" customFormat="1" ht="15" customHeight="1" x14ac:dyDescent="0.25">
      <c r="A3" s="271" t="s">
        <v>402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372"/>
      <c r="X3" s="372"/>
    </row>
    <row r="4" spans="1:24" s="20" customFormat="1" ht="15" customHeight="1" x14ac:dyDescent="0.25">
      <c r="A4" s="271" t="s">
        <v>480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64"/>
    </row>
    <row r="5" spans="1:24" s="20" customFormat="1" ht="15" customHeight="1" thickBot="1" x14ac:dyDescent="0.3">
      <c r="A5" s="272"/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0"/>
    </row>
    <row r="6" spans="1:24" ht="21" customHeight="1" thickBot="1" x14ac:dyDescent="0.3">
      <c r="A6" s="21" t="s">
        <v>45</v>
      </c>
      <c r="B6" s="22">
        <v>2000</v>
      </c>
      <c r="C6" s="22">
        <v>2001</v>
      </c>
      <c r="D6" s="22">
        <v>2002</v>
      </c>
      <c r="E6" s="22">
        <v>2003</v>
      </c>
      <c r="F6" s="22">
        <v>2004</v>
      </c>
      <c r="G6" s="22">
        <v>2005</v>
      </c>
      <c r="H6" s="22">
        <v>2006</v>
      </c>
      <c r="I6" s="22">
        <v>2007</v>
      </c>
      <c r="J6" s="22">
        <v>2008</v>
      </c>
      <c r="K6" s="22">
        <v>2009</v>
      </c>
      <c r="L6" s="22">
        <v>2010</v>
      </c>
      <c r="M6" s="22">
        <v>2011</v>
      </c>
      <c r="N6" s="22">
        <v>2012</v>
      </c>
      <c r="O6" s="22">
        <v>2013</v>
      </c>
      <c r="P6" s="22">
        <v>2014</v>
      </c>
      <c r="Q6" s="22">
        <v>2015</v>
      </c>
      <c r="R6" s="22">
        <v>2016</v>
      </c>
      <c r="S6" s="22">
        <v>2017</v>
      </c>
      <c r="T6" s="22">
        <v>2018</v>
      </c>
      <c r="U6" s="22">
        <v>2019</v>
      </c>
      <c r="V6" s="22">
        <v>2020</v>
      </c>
      <c r="W6" s="240"/>
    </row>
    <row r="7" spans="1:24" ht="15" customHeight="1" x14ac:dyDescent="0.25">
      <c r="A7" s="377" t="s">
        <v>11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268"/>
      <c r="T7" s="293"/>
      <c r="U7" s="303"/>
      <c r="V7" s="321"/>
      <c r="W7" s="268"/>
    </row>
    <row r="8" spans="1:24" ht="15" customHeight="1" x14ac:dyDescent="0.25">
      <c r="A8" s="24" t="s">
        <v>400</v>
      </c>
      <c r="B8" s="68">
        <f t="shared" ref="B8:S11" si="0">B13+B18+B23</f>
        <v>512105</v>
      </c>
      <c r="C8" s="68">
        <f t="shared" si="0"/>
        <v>512586</v>
      </c>
      <c r="D8" s="68">
        <f t="shared" si="0"/>
        <v>512609</v>
      </c>
      <c r="E8" s="68">
        <f t="shared" si="0"/>
        <v>511277</v>
      </c>
      <c r="F8" s="68">
        <f t="shared" si="0"/>
        <v>503229</v>
      </c>
      <c r="G8" s="68">
        <f t="shared" si="0"/>
        <v>500518</v>
      </c>
      <c r="H8" s="68">
        <f t="shared" si="0"/>
        <v>499781</v>
      </c>
      <c r="I8" s="68">
        <f t="shared" si="0"/>
        <v>498947</v>
      </c>
      <c r="J8" s="68">
        <f t="shared" si="0"/>
        <v>493762</v>
      </c>
      <c r="K8" s="68">
        <f t="shared" si="0"/>
        <v>486871</v>
      </c>
      <c r="L8" s="68">
        <f t="shared" si="0"/>
        <v>477992</v>
      </c>
      <c r="M8" s="68">
        <f t="shared" si="0"/>
        <v>468952</v>
      </c>
      <c r="N8" s="68">
        <f t="shared" si="0"/>
        <v>452846</v>
      </c>
      <c r="O8" s="68">
        <f t="shared" si="0"/>
        <v>444259</v>
      </c>
      <c r="P8" s="68">
        <f t="shared" si="0"/>
        <v>439369</v>
      </c>
      <c r="Q8" s="68">
        <f t="shared" si="0"/>
        <v>437786</v>
      </c>
      <c r="R8" s="68">
        <f t="shared" ref="R8" si="1">R13+R18+R23</f>
        <v>438019</v>
      </c>
      <c r="S8" s="68">
        <f t="shared" si="0"/>
        <v>439319</v>
      </c>
      <c r="T8" s="68">
        <f t="shared" ref="T8:U8" si="2">T13+T18+T23</f>
        <v>449586</v>
      </c>
      <c r="U8" s="68">
        <f t="shared" si="2"/>
        <v>462081</v>
      </c>
      <c r="V8" s="68">
        <f t="shared" ref="V8" si="3">V13+V18+V23</f>
        <v>462048</v>
      </c>
      <c r="W8" s="68"/>
    </row>
    <row r="9" spans="1:24" ht="15" customHeight="1" x14ac:dyDescent="0.25">
      <c r="A9" s="25" t="s">
        <v>20</v>
      </c>
      <c r="B9" s="34">
        <f t="shared" si="0"/>
        <v>434913</v>
      </c>
      <c r="C9" s="34">
        <f t="shared" si="0"/>
        <v>435783</v>
      </c>
      <c r="D9" s="34">
        <f t="shared" si="0"/>
        <v>435923</v>
      </c>
      <c r="E9" s="34">
        <f t="shared" si="0"/>
        <v>435743</v>
      </c>
      <c r="F9" s="34">
        <f t="shared" si="0"/>
        <v>422990</v>
      </c>
      <c r="G9" s="34">
        <f t="shared" si="0"/>
        <v>412242</v>
      </c>
      <c r="H9" s="34">
        <f t="shared" si="0"/>
        <v>409730</v>
      </c>
      <c r="I9" s="34">
        <f t="shared" si="0"/>
        <v>411644</v>
      </c>
      <c r="J9" s="34">
        <f t="shared" si="0"/>
        <v>435676</v>
      </c>
      <c r="K9" s="34">
        <f t="shared" si="0"/>
        <v>418794</v>
      </c>
      <c r="L9" s="34">
        <f t="shared" si="0"/>
        <v>410497</v>
      </c>
      <c r="M9" s="34">
        <f t="shared" si="0"/>
        <v>403489</v>
      </c>
      <c r="N9" s="34">
        <f t="shared" si="0"/>
        <v>391991</v>
      </c>
      <c r="O9" s="34">
        <f t="shared" si="0"/>
        <v>391855</v>
      </c>
      <c r="P9" s="34">
        <f t="shared" si="0"/>
        <v>397591</v>
      </c>
      <c r="Q9" s="34">
        <f t="shared" si="0"/>
        <v>394914</v>
      </c>
      <c r="R9" s="34">
        <f t="shared" ref="R9:S9" si="4">R14+R19+R24</f>
        <v>395478</v>
      </c>
      <c r="S9" s="34">
        <f t="shared" si="4"/>
        <v>398299</v>
      </c>
      <c r="T9" s="34">
        <f t="shared" ref="T9:U9" si="5">T14+T19+T24</f>
        <v>438685</v>
      </c>
      <c r="U9" s="34">
        <f t="shared" si="5"/>
        <v>424141</v>
      </c>
      <c r="V9" s="34">
        <f t="shared" ref="V9" si="6">V14+V19+V24</f>
        <v>449361</v>
      </c>
      <c r="W9" s="34"/>
    </row>
    <row r="10" spans="1:24" ht="15" customHeight="1" x14ac:dyDescent="0.25">
      <c r="A10" s="25" t="s">
        <v>21</v>
      </c>
      <c r="B10" s="34">
        <f t="shared" si="0"/>
        <v>42869</v>
      </c>
      <c r="C10" s="34">
        <f t="shared" si="0"/>
        <v>44889</v>
      </c>
      <c r="D10" s="34">
        <f t="shared" si="0"/>
        <v>45914</v>
      </c>
      <c r="E10" s="34">
        <f t="shared" si="0"/>
        <v>44085</v>
      </c>
      <c r="F10" s="34">
        <f t="shared" si="0"/>
        <v>48287</v>
      </c>
      <c r="G10" s="34">
        <f t="shared" si="0"/>
        <v>55329</v>
      </c>
      <c r="H10" s="34">
        <f t="shared" si="0"/>
        <v>55445</v>
      </c>
      <c r="I10" s="34">
        <f t="shared" si="0"/>
        <v>54153</v>
      </c>
      <c r="J10" s="34">
        <f t="shared" si="0"/>
        <v>45555</v>
      </c>
      <c r="K10" s="34">
        <f t="shared" si="0"/>
        <v>50626</v>
      </c>
      <c r="L10" s="34">
        <f t="shared" si="0"/>
        <v>50672</v>
      </c>
      <c r="M10" s="34">
        <f t="shared" si="0"/>
        <v>48888</v>
      </c>
      <c r="N10" s="34">
        <f t="shared" si="0"/>
        <v>45652</v>
      </c>
      <c r="O10" s="34">
        <f t="shared" si="0"/>
        <v>41298</v>
      </c>
      <c r="P10" s="34">
        <f t="shared" si="0"/>
        <v>32072</v>
      </c>
      <c r="Q10" s="34">
        <f t="shared" si="0"/>
        <v>33148</v>
      </c>
      <c r="R10" s="34">
        <f t="shared" ref="R10:S10" si="7">R15+R20+R25</f>
        <v>31831</v>
      </c>
      <c r="S10" s="34">
        <f t="shared" si="7"/>
        <v>31077</v>
      </c>
      <c r="T10" s="34">
        <f t="shared" ref="T10:U10" si="8">T15+T20+T25</f>
        <v>8343</v>
      </c>
      <c r="U10" s="34">
        <f t="shared" si="8"/>
        <v>27599</v>
      </c>
      <c r="V10" s="34">
        <f t="shared" ref="V10" si="9">V15+V20+V25</f>
        <v>12480</v>
      </c>
      <c r="W10" s="34"/>
    </row>
    <row r="11" spans="1:24" ht="15" customHeight="1" x14ac:dyDescent="0.25">
      <c r="A11" s="25" t="s">
        <v>22</v>
      </c>
      <c r="B11" s="34">
        <f t="shared" si="0"/>
        <v>34323</v>
      </c>
      <c r="C11" s="34">
        <f t="shared" si="0"/>
        <v>31914</v>
      </c>
      <c r="D11" s="34">
        <f t="shared" si="0"/>
        <v>30772</v>
      </c>
      <c r="E11" s="34">
        <f t="shared" si="0"/>
        <v>31449</v>
      </c>
      <c r="F11" s="34">
        <f t="shared" si="0"/>
        <v>31952</v>
      </c>
      <c r="G11" s="34">
        <f t="shared" si="0"/>
        <v>32947</v>
      </c>
      <c r="H11" s="34">
        <f t="shared" si="0"/>
        <v>34606</v>
      </c>
      <c r="I11" s="34">
        <f t="shared" si="0"/>
        <v>33150</v>
      </c>
      <c r="J11" s="34">
        <f t="shared" si="0"/>
        <v>12531</v>
      </c>
      <c r="K11" s="34">
        <f t="shared" si="0"/>
        <v>17451</v>
      </c>
      <c r="L11" s="34">
        <f t="shared" si="0"/>
        <v>16823</v>
      </c>
      <c r="M11" s="34">
        <f t="shared" si="0"/>
        <v>16575</v>
      </c>
      <c r="N11" s="34">
        <f t="shared" si="0"/>
        <v>15203</v>
      </c>
      <c r="O11" s="34">
        <f t="shared" si="0"/>
        <v>11106</v>
      </c>
      <c r="P11" s="34">
        <f t="shared" si="0"/>
        <v>9706</v>
      </c>
      <c r="Q11" s="34">
        <f t="shared" si="0"/>
        <v>9724</v>
      </c>
      <c r="R11" s="34">
        <f t="shared" ref="R11:S11" si="10">R16+R21+R26</f>
        <v>10710</v>
      </c>
      <c r="S11" s="34">
        <f t="shared" si="10"/>
        <v>9943</v>
      </c>
      <c r="T11" s="34">
        <f t="shared" ref="T11:U11" si="11">T16+T21+T26</f>
        <v>2558</v>
      </c>
      <c r="U11" s="34">
        <f t="shared" si="11"/>
        <v>10341</v>
      </c>
      <c r="V11" s="34">
        <f t="shared" ref="V11" si="12">V16+V21+V26</f>
        <v>207</v>
      </c>
      <c r="W11" s="34"/>
    </row>
    <row r="12" spans="1:24" ht="15" customHeight="1" x14ac:dyDescent="0.25">
      <c r="A12" s="26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4" ht="15" customHeight="1" x14ac:dyDescent="0.25">
      <c r="A13" s="24" t="s">
        <v>23</v>
      </c>
      <c r="B13" s="68">
        <f t="shared" ref="B13:M13" si="13">SUM(B14:B16)</f>
        <v>477090</v>
      </c>
      <c r="C13" s="68">
        <f t="shared" si="13"/>
        <v>476276</v>
      </c>
      <c r="D13" s="68">
        <f t="shared" si="13"/>
        <v>476141</v>
      </c>
      <c r="E13" s="68">
        <f t="shared" si="13"/>
        <v>473784</v>
      </c>
      <c r="F13" s="68">
        <f t="shared" si="13"/>
        <v>467944</v>
      </c>
      <c r="G13" s="68">
        <f t="shared" si="13"/>
        <v>463962</v>
      </c>
      <c r="H13" s="68">
        <f t="shared" si="13"/>
        <v>462512</v>
      </c>
      <c r="I13" s="68">
        <f t="shared" si="13"/>
        <v>460347</v>
      </c>
      <c r="J13" s="68">
        <f t="shared" si="13"/>
        <v>452880</v>
      </c>
      <c r="K13" s="68">
        <f t="shared" si="13"/>
        <v>446586</v>
      </c>
      <c r="L13" s="68">
        <f t="shared" si="13"/>
        <v>436873</v>
      </c>
      <c r="M13" s="68">
        <f t="shared" si="13"/>
        <v>427724</v>
      </c>
      <c r="N13" s="68">
        <f t="shared" ref="N13:S13" si="14">SUM(N14:N16)</f>
        <v>412441</v>
      </c>
      <c r="O13" s="68">
        <f t="shared" si="14"/>
        <v>402955</v>
      </c>
      <c r="P13" s="68">
        <f t="shared" si="14"/>
        <v>398996</v>
      </c>
      <c r="Q13" s="68">
        <f t="shared" si="14"/>
        <v>396912</v>
      </c>
      <c r="R13" s="68">
        <f t="shared" si="14"/>
        <v>396148</v>
      </c>
      <c r="S13" s="68">
        <f t="shared" si="14"/>
        <v>397363</v>
      </c>
      <c r="T13" s="68">
        <f t="shared" ref="T13:U13" si="15">SUM(T14:T16)</f>
        <v>408682</v>
      </c>
      <c r="U13" s="68">
        <f t="shared" si="15"/>
        <v>420433</v>
      </c>
      <c r="V13" s="68">
        <f t="shared" ref="V13" si="16">SUM(V14:V16)</f>
        <v>419576</v>
      </c>
      <c r="W13" s="68"/>
    </row>
    <row r="14" spans="1:24" ht="15" customHeight="1" x14ac:dyDescent="0.25">
      <c r="A14" s="25" t="s">
        <v>20</v>
      </c>
      <c r="B14" s="34">
        <v>401952</v>
      </c>
      <c r="C14" s="34">
        <v>401363</v>
      </c>
      <c r="D14" s="34">
        <v>401351</v>
      </c>
      <c r="E14" s="34">
        <v>399908</v>
      </c>
      <c r="F14" s="34">
        <v>389321</v>
      </c>
      <c r="G14" s="34">
        <v>377548</v>
      </c>
      <c r="H14" s="34">
        <v>374101</v>
      </c>
      <c r="I14" s="34">
        <v>375003</v>
      </c>
      <c r="J14" s="34">
        <v>396408</v>
      </c>
      <c r="K14" s="34">
        <v>380139</v>
      </c>
      <c r="L14" s="34">
        <v>371031</v>
      </c>
      <c r="M14" s="34">
        <v>363813</v>
      </c>
      <c r="N14" s="34">
        <v>353143</v>
      </c>
      <c r="O14" s="34">
        <v>351858</v>
      </c>
      <c r="P14" s="34">
        <v>358274</v>
      </c>
      <c r="Q14" s="34">
        <v>355300</v>
      </c>
      <c r="R14" s="34">
        <v>354773</v>
      </c>
      <c r="S14" s="34">
        <v>357522</v>
      </c>
      <c r="T14" s="34">
        <v>398619</v>
      </c>
      <c r="U14" s="34">
        <v>383271</v>
      </c>
      <c r="V14" s="34">
        <v>407246</v>
      </c>
      <c r="W14" s="34"/>
    </row>
    <row r="15" spans="1:24" ht="15" customHeight="1" x14ac:dyDescent="0.25">
      <c r="A15" s="25" t="s">
        <v>21</v>
      </c>
      <c r="B15" s="34">
        <v>41230</v>
      </c>
      <c r="C15" s="34">
        <v>43365</v>
      </c>
      <c r="D15" s="34">
        <v>44377</v>
      </c>
      <c r="E15" s="34">
        <v>42667</v>
      </c>
      <c r="F15" s="34">
        <v>46955</v>
      </c>
      <c r="G15" s="34">
        <v>53829</v>
      </c>
      <c r="H15" s="34">
        <v>54080</v>
      </c>
      <c r="I15" s="34">
        <v>52540</v>
      </c>
      <c r="J15" s="34">
        <v>44168</v>
      </c>
      <c r="K15" s="34">
        <v>49186</v>
      </c>
      <c r="L15" s="34">
        <v>49227</v>
      </c>
      <c r="M15" s="34">
        <v>47526</v>
      </c>
      <c r="N15" s="34">
        <v>44286</v>
      </c>
      <c r="O15" s="34">
        <v>40126</v>
      </c>
      <c r="P15" s="34">
        <v>31114</v>
      </c>
      <c r="Q15" s="34">
        <v>32020</v>
      </c>
      <c r="R15" s="34">
        <v>30869</v>
      </c>
      <c r="S15" s="34">
        <v>30090</v>
      </c>
      <c r="T15" s="34">
        <v>7597</v>
      </c>
      <c r="U15" s="34">
        <v>26905</v>
      </c>
      <c r="V15" s="34">
        <v>12166</v>
      </c>
      <c r="W15" s="34"/>
    </row>
    <row r="16" spans="1:24" ht="15" customHeight="1" x14ac:dyDescent="0.25">
      <c r="A16" s="25" t="s">
        <v>22</v>
      </c>
      <c r="B16" s="34">
        <v>33908</v>
      </c>
      <c r="C16" s="34">
        <v>31548</v>
      </c>
      <c r="D16" s="34">
        <v>30413</v>
      </c>
      <c r="E16" s="34">
        <v>31209</v>
      </c>
      <c r="F16" s="34">
        <v>31668</v>
      </c>
      <c r="G16" s="34">
        <v>32585</v>
      </c>
      <c r="H16" s="34">
        <v>34331</v>
      </c>
      <c r="I16" s="34">
        <v>32804</v>
      </c>
      <c r="J16" s="34">
        <v>12304</v>
      </c>
      <c r="K16" s="34">
        <v>17261</v>
      </c>
      <c r="L16" s="34">
        <v>16615</v>
      </c>
      <c r="M16" s="34">
        <v>16385</v>
      </c>
      <c r="N16" s="34">
        <v>15012</v>
      </c>
      <c r="O16" s="34">
        <v>10971</v>
      </c>
      <c r="P16" s="34">
        <v>9608</v>
      </c>
      <c r="Q16" s="34">
        <v>9592</v>
      </c>
      <c r="R16" s="34">
        <v>10506</v>
      </c>
      <c r="S16" s="34">
        <v>9751</v>
      </c>
      <c r="T16" s="34">
        <v>2466</v>
      </c>
      <c r="U16" s="34">
        <v>10257</v>
      </c>
      <c r="V16" s="34">
        <v>164</v>
      </c>
      <c r="W16" s="34"/>
    </row>
    <row r="17" spans="1:23" ht="15" customHeight="1" x14ac:dyDescent="0.25">
      <c r="A17" s="26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5" customHeight="1" x14ac:dyDescent="0.25">
      <c r="A18" s="24" t="s">
        <v>24</v>
      </c>
      <c r="B18" s="68">
        <v>29103</v>
      </c>
      <c r="C18" s="68">
        <f t="shared" ref="C18:N18" si="17">C19+C20+C21</f>
        <v>30344</v>
      </c>
      <c r="D18" s="68">
        <f t="shared" si="17"/>
        <v>30554</v>
      </c>
      <c r="E18" s="68">
        <f t="shared" si="17"/>
        <v>31642</v>
      </c>
      <c r="F18" s="68">
        <f t="shared" si="17"/>
        <v>29515</v>
      </c>
      <c r="G18" s="68">
        <f t="shared" si="17"/>
        <v>30903</v>
      </c>
      <c r="H18" s="68">
        <f t="shared" si="17"/>
        <v>31404</v>
      </c>
      <c r="I18" s="68">
        <f t="shared" si="17"/>
        <v>32806</v>
      </c>
      <c r="J18" s="68">
        <f t="shared" si="17"/>
        <v>35511</v>
      </c>
      <c r="K18" s="68">
        <f t="shared" si="17"/>
        <v>34837</v>
      </c>
      <c r="L18" s="68">
        <f t="shared" si="17"/>
        <v>35703</v>
      </c>
      <c r="M18" s="68">
        <f t="shared" si="17"/>
        <v>35747</v>
      </c>
      <c r="N18" s="68">
        <f t="shared" si="17"/>
        <v>34922</v>
      </c>
      <c r="O18" s="68">
        <f>O19+O20+O21</f>
        <v>35544</v>
      </c>
      <c r="P18" s="68">
        <f>P19+P20+P21</f>
        <v>35051</v>
      </c>
      <c r="Q18" s="68">
        <f>Q19+Q20+Q21</f>
        <v>35346</v>
      </c>
      <c r="R18" s="68">
        <f>R19+R20+R21</f>
        <v>36476</v>
      </c>
      <c r="S18" s="68">
        <f>SUM(S19:S21)</f>
        <v>36604</v>
      </c>
      <c r="T18" s="68">
        <f>SUM(T19:T21)</f>
        <v>35673</v>
      </c>
      <c r="U18" s="68">
        <f>SUM(U19:U21)</f>
        <v>36433</v>
      </c>
      <c r="V18" s="68">
        <f>SUM(V19:V21)</f>
        <v>37427</v>
      </c>
      <c r="W18" s="68"/>
    </row>
    <row r="19" spans="1:23" ht="15" customHeight="1" x14ac:dyDescent="0.25">
      <c r="A19" s="25" t="s">
        <v>20</v>
      </c>
      <c r="B19" s="34">
        <v>27437</v>
      </c>
      <c r="C19" s="34">
        <v>28804</v>
      </c>
      <c r="D19" s="34">
        <v>29017</v>
      </c>
      <c r="E19" s="34">
        <v>30298</v>
      </c>
      <c r="F19" s="34">
        <v>28246</v>
      </c>
      <c r="G19" s="34">
        <v>29414</v>
      </c>
      <c r="H19" s="34">
        <v>30075</v>
      </c>
      <c r="I19" s="34">
        <v>31208</v>
      </c>
      <c r="J19" s="34">
        <v>34165</v>
      </c>
      <c r="K19" s="34">
        <v>33562</v>
      </c>
      <c r="L19" s="34">
        <v>34387</v>
      </c>
      <c r="M19" s="34">
        <v>34482</v>
      </c>
      <c r="N19" s="34">
        <v>33704</v>
      </c>
      <c r="O19" s="34">
        <v>34556</v>
      </c>
      <c r="P19" s="34">
        <v>34193</v>
      </c>
      <c r="Q19" s="34">
        <v>34289</v>
      </c>
      <c r="R19" s="34">
        <v>35516</v>
      </c>
      <c r="S19" s="34">
        <v>35563</v>
      </c>
      <c r="T19" s="34">
        <v>35016</v>
      </c>
      <c r="U19" s="34">
        <v>35790</v>
      </c>
      <c r="V19" s="34">
        <v>37137</v>
      </c>
      <c r="W19" s="34"/>
    </row>
    <row r="20" spans="1:23" ht="15" customHeight="1" x14ac:dyDescent="0.25">
      <c r="A20" s="25" t="s">
        <v>21</v>
      </c>
      <c r="B20" s="34">
        <v>1326</v>
      </c>
      <c r="C20" s="34">
        <v>1272</v>
      </c>
      <c r="D20" s="34">
        <v>1229</v>
      </c>
      <c r="E20" s="34">
        <v>1149</v>
      </c>
      <c r="F20" s="34">
        <v>1027</v>
      </c>
      <c r="G20" s="34">
        <v>1164</v>
      </c>
      <c r="H20" s="34">
        <v>1103</v>
      </c>
      <c r="I20" s="34">
        <v>1302</v>
      </c>
      <c r="J20" s="34">
        <v>1159</v>
      </c>
      <c r="K20" s="34">
        <v>1129</v>
      </c>
      <c r="L20" s="34">
        <v>1156</v>
      </c>
      <c r="M20" s="34">
        <v>1105</v>
      </c>
      <c r="N20" s="34">
        <v>1079</v>
      </c>
      <c r="O20" s="34">
        <v>885</v>
      </c>
      <c r="P20" s="34">
        <v>786</v>
      </c>
      <c r="Q20" s="34">
        <v>945</v>
      </c>
      <c r="R20" s="34">
        <v>789</v>
      </c>
      <c r="S20" s="34">
        <v>873</v>
      </c>
      <c r="T20" s="34">
        <v>586</v>
      </c>
      <c r="U20" s="34">
        <v>573</v>
      </c>
      <c r="V20" s="34">
        <v>254</v>
      </c>
      <c r="W20" s="34"/>
    </row>
    <row r="21" spans="1:23" ht="15" customHeight="1" x14ac:dyDescent="0.25">
      <c r="A21" s="25" t="s">
        <v>22</v>
      </c>
      <c r="B21" s="34">
        <v>340</v>
      </c>
      <c r="C21" s="34">
        <v>268</v>
      </c>
      <c r="D21" s="34">
        <v>308</v>
      </c>
      <c r="E21" s="34">
        <v>195</v>
      </c>
      <c r="F21" s="34">
        <v>242</v>
      </c>
      <c r="G21" s="34">
        <v>325</v>
      </c>
      <c r="H21" s="34">
        <v>226</v>
      </c>
      <c r="I21" s="34">
        <v>296</v>
      </c>
      <c r="J21" s="34">
        <v>187</v>
      </c>
      <c r="K21" s="34">
        <v>146</v>
      </c>
      <c r="L21" s="34">
        <v>160</v>
      </c>
      <c r="M21" s="34">
        <v>160</v>
      </c>
      <c r="N21" s="34">
        <v>139</v>
      </c>
      <c r="O21" s="34">
        <v>103</v>
      </c>
      <c r="P21" s="34">
        <v>72</v>
      </c>
      <c r="Q21" s="34">
        <v>112</v>
      </c>
      <c r="R21" s="34">
        <v>171</v>
      </c>
      <c r="S21" s="34">
        <v>168</v>
      </c>
      <c r="T21" s="34">
        <v>71</v>
      </c>
      <c r="U21" s="34">
        <v>70</v>
      </c>
      <c r="V21" s="34">
        <v>36</v>
      </c>
      <c r="W21" s="34"/>
    </row>
    <row r="22" spans="1:23" ht="15" customHeight="1" x14ac:dyDescent="0.25">
      <c r="A22" s="26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15" customHeight="1" x14ac:dyDescent="0.25">
      <c r="A23" s="24" t="s">
        <v>227</v>
      </c>
      <c r="B23" s="68">
        <f t="shared" ref="B23:M23" si="18">SUM(B24:B26)</f>
        <v>5912</v>
      </c>
      <c r="C23" s="68">
        <f t="shared" si="18"/>
        <v>5966</v>
      </c>
      <c r="D23" s="68">
        <f t="shared" si="18"/>
        <v>5914</v>
      </c>
      <c r="E23" s="68">
        <f t="shared" si="18"/>
        <v>5851</v>
      </c>
      <c r="F23" s="68">
        <f t="shared" si="18"/>
        <v>5770</v>
      </c>
      <c r="G23" s="68">
        <f t="shared" si="18"/>
        <v>5653</v>
      </c>
      <c r="H23" s="68">
        <f t="shared" si="18"/>
        <v>5865</v>
      </c>
      <c r="I23" s="68">
        <f t="shared" si="18"/>
        <v>5794</v>
      </c>
      <c r="J23" s="68">
        <f t="shared" si="18"/>
        <v>5371</v>
      </c>
      <c r="K23" s="68">
        <f t="shared" si="18"/>
        <v>5448</v>
      </c>
      <c r="L23" s="68">
        <f t="shared" si="18"/>
        <v>5416</v>
      </c>
      <c r="M23" s="68">
        <f t="shared" si="18"/>
        <v>5481</v>
      </c>
      <c r="N23" s="68">
        <f t="shared" ref="N23:S23" si="19">SUM(N24:N26)</f>
        <v>5483</v>
      </c>
      <c r="O23" s="68">
        <f t="shared" si="19"/>
        <v>5760</v>
      </c>
      <c r="P23" s="68">
        <f t="shared" si="19"/>
        <v>5322</v>
      </c>
      <c r="Q23" s="68">
        <f t="shared" si="19"/>
        <v>5528</v>
      </c>
      <c r="R23" s="68">
        <f t="shared" si="19"/>
        <v>5395</v>
      </c>
      <c r="S23" s="68">
        <f t="shared" si="19"/>
        <v>5352</v>
      </c>
      <c r="T23" s="68">
        <f t="shared" ref="T23:U23" si="20">SUM(T24:T26)</f>
        <v>5231</v>
      </c>
      <c r="U23" s="68">
        <f t="shared" si="20"/>
        <v>5215</v>
      </c>
      <c r="V23" s="68">
        <f t="shared" ref="V23" si="21">SUM(V24:V26)</f>
        <v>5045</v>
      </c>
      <c r="W23" s="68"/>
    </row>
    <row r="24" spans="1:23" ht="15" customHeight="1" x14ac:dyDescent="0.25">
      <c r="A24" s="25" t="s">
        <v>20</v>
      </c>
      <c r="B24" s="34">
        <v>5524</v>
      </c>
      <c r="C24" s="34">
        <v>5616</v>
      </c>
      <c r="D24" s="34">
        <v>5555</v>
      </c>
      <c r="E24" s="34">
        <v>5537</v>
      </c>
      <c r="F24" s="34">
        <v>5423</v>
      </c>
      <c r="G24" s="34">
        <v>5280</v>
      </c>
      <c r="H24" s="34">
        <v>5554</v>
      </c>
      <c r="I24" s="34">
        <v>5433</v>
      </c>
      <c r="J24" s="34">
        <v>5103</v>
      </c>
      <c r="K24" s="34">
        <v>5093</v>
      </c>
      <c r="L24" s="34">
        <v>5079</v>
      </c>
      <c r="M24" s="34">
        <v>5194</v>
      </c>
      <c r="N24" s="34">
        <v>5144</v>
      </c>
      <c r="O24" s="34">
        <v>5441</v>
      </c>
      <c r="P24" s="34">
        <v>5124</v>
      </c>
      <c r="Q24" s="34">
        <v>5325</v>
      </c>
      <c r="R24" s="34">
        <v>5189</v>
      </c>
      <c r="S24" s="34">
        <v>5214</v>
      </c>
      <c r="T24" s="34">
        <v>5050</v>
      </c>
      <c r="U24" s="34">
        <v>5080</v>
      </c>
      <c r="V24" s="34">
        <v>4978</v>
      </c>
      <c r="W24" s="34"/>
    </row>
    <row r="25" spans="1:23" ht="15" customHeight="1" x14ac:dyDescent="0.25">
      <c r="A25" s="25" t="s">
        <v>21</v>
      </c>
      <c r="B25" s="34">
        <v>313</v>
      </c>
      <c r="C25" s="34">
        <v>252</v>
      </c>
      <c r="D25" s="34">
        <v>308</v>
      </c>
      <c r="E25" s="34">
        <v>269</v>
      </c>
      <c r="F25" s="34">
        <v>305</v>
      </c>
      <c r="G25" s="34">
        <v>336</v>
      </c>
      <c r="H25" s="34">
        <v>262</v>
      </c>
      <c r="I25" s="34">
        <v>311</v>
      </c>
      <c r="J25" s="34">
        <v>228</v>
      </c>
      <c r="K25" s="34">
        <v>311</v>
      </c>
      <c r="L25" s="34">
        <v>289</v>
      </c>
      <c r="M25" s="34">
        <v>257</v>
      </c>
      <c r="N25" s="34">
        <v>287</v>
      </c>
      <c r="O25" s="34">
        <v>287</v>
      </c>
      <c r="P25" s="34">
        <v>172</v>
      </c>
      <c r="Q25" s="34">
        <v>183</v>
      </c>
      <c r="R25" s="34">
        <v>173</v>
      </c>
      <c r="S25" s="34">
        <v>114</v>
      </c>
      <c r="T25" s="34">
        <v>160</v>
      </c>
      <c r="U25" s="34">
        <v>121</v>
      </c>
      <c r="V25" s="34">
        <v>60</v>
      </c>
      <c r="W25" s="34"/>
    </row>
    <row r="26" spans="1:23" ht="15" customHeight="1" x14ac:dyDescent="0.25">
      <c r="A26" s="25" t="s">
        <v>22</v>
      </c>
      <c r="B26" s="34">
        <v>75</v>
      </c>
      <c r="C26" s="34">
        <v>98</v>
      </c>
      <c r="D26" s="34">
        <v>51</v>
      </c>
      <c r="E26" s="34">
        <v>45</v>
      </c>
      <c r="F26" s="34">
        <v>42</v>
      </c>
      <c r="G26" s="34">
        <v>37</v>
      </c>
      <c r="H26" s="34">
        <v>49</v>
      </c>
      <c r="I26" s="34">
        <v>50</v>
      </c>
      <c r="J26" s="34">
        <v>40</v>
      </c>
      <c r="K26" s="34">
        <v>44</v>
      </c>
      <c r="L26" s="34">
        <v>48</v>
      </c>
      <c r="M26" s="34">
        <v>30</v>
      </c>
      <c r="N26" s="34">
        <v>52</v>
      </c>
      <c r="O26" s="34">
        <v>32</v>
      </c>
      <c r="P26" s="34">
        <v>26</v>
      </c>
      <c r="Q26" s="34">
        <v>20</v>
      </c>
      <c r="R26" s="34">
        <v>33</v>
      </c>
      <c r="S26" s="34">
        <v>24</v>
      </c>
      <c r="T26" s="34">
        <v>21</v>
      </c>
      <c r="U26" s="34">
        <v>14</v>
      </c>
      <c r="V26" s="34">
        <v>7</v>
      </c>
      <c r="W26" s="34"/>
    </row>
    <row r="27" spans="1:23" s="27" customFormat="1" ht="15" customHeight="1" x14ac:dyDescent="0.25">
      <c r="A27" s="376" t="s">
        <v>225</v>
      </c>
      <c r="B27" s="376"/>
      <c r="C27" s="376"/>
      <c r="D27" s="376"/>
      <c r="E27" s="376"/>
      <c r="F27" s="376"/>
      <c r="G27" s="376"/>
      <c r="H27" s="376"/>
      <c r="I27" s="376"/>
      <c r="J27" s="376"/>
      <c r="K27" s="376"/>
      <c r="L27" s="376"/>
      <c r="M27" s="376"/>
      <c r="N27" s="376"/>
      <c r="O27" s="376"/>
      <c r="P27" s="376"/>
      <c r="Q27" s="376"/>
      <c r="R27" s="376"/>
      <c r="S27" s="263"/>
      <c r="T27" s="291"/>
      <c r="U27" s="302"/>
      <c r="V27" s="318"/>
      <c r="W27" s="263"/>
    </row>
    <row r="28" spans="1:23" ht="15" customHeight="1" x14ac:dyDescent="0.25">
      <c r="A28" s="24" t="s">
        <v>19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</row>
    <row r="29" spans="1:23" ht="15" customHeight="1" x14ac:dyDescent="0.25">
      <c r="A29" s="25" t="s">
        <v>20</v>
      </c>
      <c r="B29" s="36">
        <f t="shared" ref="B29:M29" si="22">B9/B8*100</f>
        <v>84.9265287392234</v>
      </c>
      <c r="C29" s="36">
        <f t="shared" si="22"/>
        <v>85.01656307429387</v>
      </c>
      <c r="D29" s="36">
        <f t="shared" si="22"/>
        <v>85.040059772653237</v>
      </c>
      <c r="E29" s="36">
        <f t="shared" si="22"/>
        <v>85.226403691149812</v>
      </c>
      <c r="F29" s="36">
        <f t="shared" si="22"/>
        <v>84.055171701153952</v>
      </c>
      <c r="G29" s="36">
        <f t="shared" si="22"/>
        <v>82.363071857555568</v>
      </c>
      <c r="H29" s="36">
        <f t="shared" si="22"/>
        <v>81.981908075737181</v>
      </c>
      <c r="I29" s="36">
        <f t="shared" si="22"/>
        <v>82.502550371081497</v>
      </c>
      <c r="J29" s="36">
        <f t="shared" si="22"/>
        <v>88.236032744520642</v>
      </c>
      <c r="K29" s="36">
        <f t="shared" si="22"/>
        <v>86.017446099685543</v>
      </c>
      <c r="L29" s="36">
        <f t="shared" si="22"/>
        <v>85.879470786121942</v>
      </c>
      <c r="M29" s="36">
        <f t="shared" si="22"/>
        <v>86.040575581296167</v>
      </c>
      <c r="N29" s="36">
        <f t="shared" ref="N29:S29" si="23">N9/N8*100</f>
        <v>86.561656722152776</v>
      </c>
      <c r="O29" s="36">
        <f t="shared" si="23"/>
        <v>88.204178193351183</v>
      </c>
      <c r="P29" s="36">
        <f t="shared" si="23"/>
        <v>90.491363751197738</v>
      </c>
      <c r="Q29" s="36">
        <f t="shared" si="23"/>
        <v>90.207087481098071</v>
      </c>
      <c r="R29" s="36">
        <f t="shared" si="23"/>
        <v>90.287864225067864</v>
      </c>
      <c r="S29" s="36">
        <f t="shared" si="23"/>
        <v>90.662821321181198</v>
      </c>
      <c r="T29" s="36">
        <f t="shared" ref="T29:U29" si="24">T9/T8*100</f>
        <v>97.575324854421623</v>
      </c>
      <c r="U29" s="36">
        <f t="shared" si="24"/>
        <v>91.789318322978005</v>
      </c>
      <c r="V29" s="36">
        <f t="shared" ref="V29" si="25">V9/V8*100</f>
        <v>97.254181383752339</v>
      </c>
      <c r="W29" s="36"/>
    </row>
    <row r="30" spans="1:23" ht="15" customHeight="1" x14ac:dyDescent="0.25">
      <c r="A30" s="25" t="s">
        <v>21</v>
      </c>
      <c r="B30" s="36">
        <f t="shared" ref="B30:M30" si="26">B10/B8*100</f>
        <v>8.3711348258657896</v>
      </c>
      <c r="C30" s="36">
        <f t="shared" si="26"/>
        <v>8.7573597406093793</v>
      </c>
      <c r="D30" s="36">
        <f t="shared" si="26"/>
        <v>8.9569242834206975</v>
      </c>
      <c r="E30" s="36">
        <f t="shared" si="26"/>
        <v>8.6225275144393354</v>
      </c>
      <c r="F30" s="36">
        <f t="shared" si="26"/>
        <v>9.5954326956514837</v>
      </c>
      <c r="G30" s="36">
        <f t="shared" si="26"/>
        <v>11.054347695787165</v>
      </c>
      <c r="H30" s="36">
        <f t="shared" si="26"/>
        <v>11.093859110290309</v>
      </c>
      <c r="I30" s="36">
        <f t="shared" si="26"/>
        <v>10.853457381244901</v>
      </c>
      <c r="J30" s="36">
        <f t="shared" si="26"/>
        <v>9.2261048845395148</v>
      </c>
      <c r="K30" s="36">
        <f t="shared" si="26"/>
        <v>10.398236904642092</v>
      </c>
      <c r="L30" s="36">
        <f t="shared" si="26"/>
        <v>10.6010142429162</v>
      </c>
      <c r="M30" s="36">
        <f t="shared" si="26"/>
        <v>10.42494754260564</v>
      </c>
      <c r="N30" s="36">
        <f t="shared" ref="N30:S30" si="27">N10/N8*100</f>
        <v>10.081131333830927</v>
      </c>
      <c r="O30" s="36">
        <f t="shared" si="27"/>
        <v>9.2959287262610317</v>
      </c>
      <c r="P30" s="36">
        <f t="shared" si="27"/>
        <v>7.2995591404946643</v>
      </c>
      <c r="Q30" s="36">
        <f t="shared" si="27"/>
        <v>7.5717359623194893</v>
      </c>
      <c r="R30" s="36">
        <f t="shared" si="27"/>
        <v>7.267036361436376</v>
      </c>
      <c r="S30" s="36">
        <f t="shared" si="27"/>
        <v>7.073903018080256</v>
      </c>
      <c r="T30" s="36">
        <f t="shared" ref="T30:U30" si="28">T10/T8*100</f>
        <v>1.8557072506706171</v>
      </c>
      <c r="U30" s="36">
        <f t="shared" si="28"/>
        <v>5.9727623511895107</v>
      </c>
      <c r="V30" s="36">
        <f t="shared" ref="V30" si="29">V10/V8*100</f>
        <v>2.7010180760440474</v>
      </c>
      <c r="W30" s="36"/>
    </row>
    <row r="31" spans="1:23" ht="15" customHeight="1" x14ac:dyDescent="0.25">
      <c r="A31" s="25" t="s">
        <v>22</v>
      </c>
      <c r="B31" s="36">
        <f t="shared" ref="B31:M31" si="30">B11/B8*100</f>
        <v>6.7023364349108094</v>
      </c>
      <c r="C31" s="36">
        <f t="shared" si="30"/>
        <v>6.2260771850967451</v>
      </c>
      <c r="D31" s="36">
        <f t="shared" si="30"/>
        <v>6.0030159439260729</v>
      </c>
      <c r="E31" s="36">
        <f t="shared" si="30"/>
        <v>6.1510687944108575</v>
      </c>
      <c r="F31" s="36">
        <f t="shared" si="30"/>
        <v>6.3493956031945702</v>
      </c>
      <c r="G31" s="36">
        <f t="shared" si="30"/>
        <v>6.5825804466572633</v>
      </c>
      <c r="H31" s="36">
        <f t="shared" si="30"/>
        <v>6.9242328139725196</v>
      </c>
      <c r="I31" s="36">
        <f t="shared" si="30"/>
        <v>6.6439922476736006</v>
      </c>
      <c r="J31" s="36">
        <f t="shared" si="30"/>
        <v>2.5378623709398456</v>
      </c>
      <c r="K31" s="36">
        <f t="shared" si="30"/>
        <v>3.5843169956723653</v>
      </c>
      <c r="L31" s="36">
        <f t="shared" si="30"/>
        <v>3.5195149709618576</v>
      </c>
      <c r="M31" s="36">
        <f t="shared" si="30"/>
        <v>3.5344768760981937</v>
      </c>
      <c r="N31" s="36">
        <f t="shared" ref="N31:S31" si="31">N11/N8*100</f>
        <v>3.3572119440162882</v>
      </c>
      <c r="O31" s="36">
        <f t="shared" si="31"/>
        <v>2.4998930803877917</v>
      </c>
      <c r="P31" s="36">
        <f t="shared" si="31"/>
        <v>2.209077108307596</v>
      </c>
      <c r="Q31" s="36">
        <f t="shared" si="31"/>
        <v>2.22117655658244</v>
      </c>
      <c r="R31" s="36">
        <f t="shared" si="31"/>
        <v>2.4450994134957615</v>
      </c>
      <c r="S31" s="36">
        <f t="shared" si="31"/>
        <v>2.263275660738552</v>
      </c>
      <c r="T31" s="36">
        <f t="shared" ref="T31:U31" si="32">T11/T8*100</f>
        <v>0.56896789490775956</v>
      </c>
      <c r="U31" s="36">
        <f t="shared" si="32"/>
        <v>2.2379193258324839</v>
      </c>
      <c r="V31" s="36">
        <f t="shared" ref="V31" si="33">V11/V8*100</f>
        <v>4.4800540203615208E-2</v>
      </c>
      <c r="W31" s="36"/>
    </row>
    <row r="32" spans="1:23" ht="15" customHeight="1" x14ac:dyDescent="0.25">
      <c r="A32" s="2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</row>
    <row r="33" spans="1:23" ht="15" customHeight="1" x14ac:dyDescent="0.25">
      <c r="A33" s="24" t="s">
        <v>23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</row>
    <row r="34" spans="1:23" ht="15" customHeight="1" x14ac:dyDescent="0.25">
      <c r="A34" s="25" t="s">
        <v>20</v>
      </c>
      <c r="B34" s="36">
        <f t="shared" ref="B34:M34" si="34">B14/B13*100</f>
        <v>84.250770294912911</v>
      </c>
      <c r="C34" s="36">
        <f t="shared" si="34"/>
        <v>84.271094911353913</v>
      </c>
      <c r="D34" s="36">
        <f t="shared" si="34"/>
        <v>84.29246798742389</v>
      </c>
      <c r="E34" s="36">
        <f t="shared" si="34"/>
        <v>84.407240430238247</v>
      </c>
      <c r="F34" s="36">
        <f t="shared" si="34"/>
        <v>83.198203203802166</v>
      </c>
      <c r="G34" s="36">
        <f t="shared" si="34"/>
        <v>81.374767761152853</v>
      </c>
      <c r="H34" s="36">
        <f t="shared" si="34"/>
        <v>80.884604075137517</v>
      </c>
      <c r="I34" s="36">
        <f t="shared" si="34"/>
        <v>81.460941420276441</v>
      </c>
      <c r="J34" s="36">
        <f t="shared" si="34"/>
        <v>87.530471648118706</v>
      </c>
      <c r="K34" s="36">
        <f t="shared" si="34"/>
        <v>85.121118888635124</v>
      </c>
      <c r="L34" s="36">
        <f t="shared" si="34"/>
        <v>84.928800818544531</v>
      </c>
      <c r="M34" s="36">
        <f t="shared" si="34"/>
        <v>85.057887796803541</v>
      </c>
      <c r="N34" s="36">
        <f t="shared" ref="N34:S34" si="35">N14/N13*100</f>
        <v>85.622670878986327</v>
      </c>
      <c r="O34" s="36">
        <f t="shared" si="35"/>
        <v>87.319427727661903</v>
      </c>
      <c r="P34" s="36">
        <f t="shared" si="35"/>
        <v>89.793882645440064</v>
      </c>
      <c r="Q34" s="36">
        <f t="shared" si="35"/>
        <v>89.516064014189539</v>
      </c>
      <c r="R34" s="36">
        <f t="shared" si="35"/>
        <v>89.555671112816427</v>
      </c>
      <c r="S34" s="36">
        <f t="shared" si="35"/>
        <v>89.973651296170004</v>
      </c>
      <c r="T34" s="36">
        <f t="shared" ref="T34:U34" si="36">T14/T13*100</f>
        <v>97.537694344257886</v>
      </c>
      <c r="U34" s="36">
        <f t="shared" si="36"/>
        <v>91.161017332131394</v>
      </c>
      <c r="V34" s="36">
        <f t="shared" ref="V34" si="37">V14/V13*100</f>
        <v>97.061319045893953</v>
      </c>
      <c r="W34" s="36"/>
    </row>
    <row r="35" spans="1:23" ht="15" customHeight="1" x14ac:dyDescent="0.25">
      <c r="A35" s="25" t="s">
        <v>21</v>
      </c>
      <c r="B35" s="36">
        <f t="shared" ref="B35:M35" si="38">B15/B13*100</f>
        <v>8.6419753086419746</v>
      </c>
      <c r="C35" s="36">
        <f t="shared" si="38"/>
        <v>9.1050147393528125</v>
      </c>
      <c r="D35" s="36">
        <f t="shared" si="38"/>
        <v>9.3201383623758502</v>
      </c>
      <c r="E35" s="36">
        <f t="shared" si="38"/>
        <v>9.0055806021309284</v>
      </c>
      <c r="F35" s="36">
        <f t="shared" si="38"/>
        <v>10.034320346024311</v>
      </c>
      <c r="G35" s="36">
        <f t="shared" si="38"/>
        <v>11.602027752272816</v>
      </c>
      <c r="H35" s="36">
        <f t="shared" si="38"/>
        <v>11.692669595599682</v>
      </c>
      <c r="I35" s="36">
        <f t="shared" si="38"/>
        <v>11.413129660886243</v>
      </c>
      <c r="J35" s="36">
        <f t="shared" si="38"/>
        <v>9.7526938703409289</v>
      </c>
      <c r="K35" s="36">
        <f t="shared" si="38"/>
        <v>11.013780100585329</v>
      </c>
      <c r="L35" s="36">
        <f t="shared" si="38"/>
        <v>11.268034417324943</v>
      </c>
      <c r="M35" s="36">
        <f t="shared" si="38"/>
        <v>11.111370884028018</v>
      </c>
      <c r="N35" s="36">
        <f t="shared" ref="N35:S35" si="39">N15/N13*100</f>
        <v>10.737535792998271</v>
      </c>
      <c r="O35" s="36">
        <f t="shared" si="39"/>
        <v>9.9579357496494652</v>
      </c>
      <c r="P35" s="36">
        <f t="shared" si="39"/>
        <v>7.7980731636407379</v>
      </c>
      <c r="Q35" s="36">
        <f t="shared" si="39"/>
        <v>8.0672793969444108</v>
      </c>
      <c r="R35" s="36">
        <f t="shared" si="39"/>
        <v>7.7922897502953443</v>
      </c>
      <c r="S35" s="36">
        <f t="shared" si="39"/>
        <v>7.5724211866731421</v>
      </c>
      <c r="T35" s="36">
        <f t="shared" ref="T35:U35" si="40">T15/T13*100</f>
        <v>1.8589025207863326</v>
      </c>
      <c r="U35" s="36">
        <f t="shared" si="40"/>
        <v>6.3993549507293679</v>
      </c>
      <c r="V35" s="36">
        <f t="shared" ref="V35" si="41">V15/V13*100</f>
        <v>2.8995938757221578</v>
      </c>
      <c r="W35" s="36"/>
    </row>
    <row r="36" spans="1:23" ht="15" customHeight="1" x14ac:dyDescent="0.25">
      <c r="A36" s="25" t="s">
        <v>22</v>
      </c>
      <c r="B36" s="36">
        <f t="shared" ref="B36:M36" si="42">B16/B13*100</f>
        <v>7.1072543964451143</v>
      </c>
      <c r="C36" s="36">
        <f t="shared" si="42"/>
        <v>6.6238903492932666</v>
      </c>
      <c r="D36" s="36">
        <f t="shared" si="42"/>
        <v>6.3873936502002557</v>
      </c>
      <c r="E36" s="36">
        <f t="shared" si="42"/>
        <v>6.5871789676308188</v>
      </c>
      <c r="F36" s="36">
        <f t="shared" si="42"/>
        <v>6.7674764501735245</v>
      </c>
      <c r="G36" s="36">
        <f t="shared" si="42"/>
        <v>7.0232044865743317</v>
      </c>
      <c r="H36" s="36">
        <f t="shared" si="42"/>
        <v>7.422726329262809</v>
      </c>
      <c r="I36" s="36">
        <f t="shared" si="42"/>
        <v>7.1259289188373112</v>
      </c>
      <c r="J36" s="36">
        <f t="shared" si="42"/>
        <v>2.7168344815403636</v>
      </c>
      <c r="K36" s="36">
        <f t="shared" si="42"/>
        <v>3.8651010107795583</v>
      </c>
      <c r="L36" s="36">
        <f t="shared" si="42"/>
        <v>3.8031647641305364</v>
      </c>
      <c r="M36" s="36">
        <f t="shared" si="42"/>
        <v>3.8307413191684354</v>
      </c>
      <c r="N36" s="36">
        <f t="shared" ref="N36:S36" si="43">N16/N13*100</f>
        <v>3.6397933280154011</v>
      </c>
      <c r="O36" s="36">
        <f t="shared" si="43"/>
        <v>2.7226365226886378</v>
      </c>
      <c r="P36" s="36">
        <f t="shared" si="43"/>
        <v>2.4080441909192074</v>
      </c>
      <c r="Q36" s="36">
        <f t="shared" si="43"/>
        <v>2.4166565888660458</v>
      </c>
      <c r="R36" s="36">
        <f t="shared" si="43"/>
        <v>2.6520391368882335</v>
      </c>
      <c r="S36" s="36">
        <f t="shared" si="43"/>
        <v>2.4539275171568562</v>
      </c>
      <c r="T36" s="36">
        <f t="shared" ref="T36:U36" si="44">T16/T13*100</f>
        <v>0.60340313495578468</v>
      </c>
      <c r="U36" s="36">
        <f t="shared" si="44"/>
        <v>2.4396277171392349</v>
      </c>
      <c r="V36" s="36">
        <f t="shared" ref="V36" si="45">V16/V13*100</f>
        <v>3.9087078383892311E-2</v>
      </c>
      <c r="W36" s="36"/>
    </row>
    <row r="37" spans="1:23" ht="15" customHeight="1" x14ac:dyDescent="0.25">
      <c r="A37" s="26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</row>
    <row r="38" spans="1:23" ht="15" customHeight="1" x14ac:dyDescent="0.25">
      <c r="A38" s="24" t="s">
        <v>24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</row>
    <row r="39" spans="1:23" ht="15" customHeight="1" x14ac:dyDescent="0.25">
      <c r="A39" s="25" t="s">
        <v>20</v>
      </c>
      <c r="B39" s="36">
        <f t="shared" ref="B39:M39" si="46">B19/B18*100</f>
        <v>94.275504243548781</v>
      </c>
      <c r="C39" s="36">
        <f t="shared" si="46"/>
        <v>94.924861587134188</v>
      </c>
      <c r="D39" s="36">
        <f t="shared" si="46"/>
        <v>94.96956208679714</v>
      </c>
      <c r="E39" s="36">
        <f t="shared" si="46"/>
        <v>95.752480879843247</v>
      </c>
      <c r="F39" s="36">
        <f t="shared" si="46"/>
        <v>95.700491275622568</v>
      </c>
      <c r="G39" s="36">
        <f t="shared" si="46"/>
        <v>95.181697569815228</v>
      </c>
      <c r="H39" s="36">
        <f t="shared" si="46"/>
        <v>95.768055024837594</v>
      </c>
      <c r="I39" s="36">
        <f t="shared" si="46"/>
        <v>95.128939828080235</v>
      </c>
      <c r="J39" s="36">
        <f t="shared" si="46"/>
        <v>96.209625186561908</v>
      </c>
      <c r="K39" s="36">
        <f t="shared" si="46"/>
        <v>96.340098171484343</v>
      </c>
      <c r="L39" s="36">
        <f t="shared" si="46"/>
        <v>96.314035235134298</v>
      </c>
      <c r="M39" s="36">
        <f t="shared" si="46"/>
        <v>96.461241502783452</v>
      </c>
      <c r="N39" s="36">
        <f t="shared" ref="N39:S39" si="47">N19/N18*100</f>
        <v>96.512227249298434</v>
      </c>
      <c r="O39" s="36">
        <f t="shared" si="47"/>
        <v>97.220346612649109</v>
      </c>
      <c r="P39" s="36">
        <f t="shared" si="47"/>
        <v>97.55213831274429</v>
      </c>
      <c r="Q39" s="36">
        <f t="shared" si="47"/>
        <v>97.009562609630507</v>
      </c>
      <c r="R39" s="36">
        <f t="shared" si="47"/>
        <v>97.368132470665643</v>
      </c>
      <c r="S39" s="36">
        <f t="shared" si="47"/>
        <v>97.156048519287509</v>
      </c>
      <c r="T39" s="36">
        <f t="shared" ref="T39:U39" si="48">T19/T18*100</f>
        <v>98.158270961231182</v>
      </c>
      <c r="U39" s="36">
        <f t="shared" si="48"/>
        <v>98.235116515247171</v>
      </c>
      <c r="V39" s="36">
        <f t="shared" ref="V39" si="49">V19/V18*100</f>
        <v>99.225158308173249</v>
      </c>
      <c r="W39" s="36"/>
    </row>
    <row r="40" spans="1:23" ht="15" customHeight="1" x14ac:dyDescent="0.25">
      <c r="A40" s="25" t="s">
        <v>21</v>
      </c>
      <c r="B40" s="36">
        <f t="shared" ref="B40:M40" si="50">B20/B18*100</f>
        <v>4.5562313163591384</v>
      </c>
      <c r="C40" s="36">
        <f t="shared" si="50"/>
        <v>4.1919325072501978</v>
      </c>
      <c r="D40" s="36">
        <f t="shared" si="50"/>
        <v>4.0223865942266155</v>
      </c>
      <c r="E40" s="36">
        <f t="shared" si="50"/>
        <v>3.631249604955439</v>
      </c>
      <c r="F40" s="36">
        <f t="shared" si="50"/>
        <v>3.4795866508554969</v>
      </c>
      <c r="G40" s="36">
        <f t="shared" si="50"/>
        <v>3.7666245995534413</v>
      </c>
      <c r="H40" s="36">
        <f t="shared" si="50"/>
        <v>3.5122914278435871</v>
      </c>
      <c r="I40" s="36">
        <f t="shared" si="50"/>
        <v>3.9687861976467715</v>
      </c>
      <c r="J40" s="36">
        <f t="shared" si="50"/>
        <v>3.2637774210807922</v>
      </c>
      <c r="K40" s="36">
        <f t="shared" si="50"/>
        <v>3.2408071877601397</v>
      </c>
      <c r="L40" s="36">
        <f t="shared" si="50"/>
        <v>3.2378231521160683</v>
      </c>
      <c r="M40" s="36">
        <f t="shared" si="50"/>
        <v>3.0911684896634681</v>
      </c>
      <c r="N40" s="36">
        <f t="shared" ref="N40:S40" si="51">N20/N18*100</f>
        <v>3.0897428555065574</v>
      </c>
      <c r="O40" s="36">
        <f t="shared" si="51"/>
        <v>2.4898717083051993</v>
      </c>
      <c r="P40" s="36">
        <f t="shared" si="51"/>
        <v>2.2424467204929956</v>
      </c>
      <c r="Q40" s="36">
        <f t="shared" si="51"/>
        <v>2.6735698523170939</v>
      </c>
      <c r="R40" s="36">
        <f t="shared" si="51"/>
        <v>2.1630661256716746</v>
      </c>
      <c r="S40" s="36">
        <f t="shared" si="51"/>
        <v>2.3849852475139328</v>
      </c>
      <c r="T40" s="36">
        <f t="shared" ref="T40:U40" si="52">T20/T18*100</f>
        <v>1.6426989599977575</v>
      </c>
      <c r="U40" s="36">
        <f t="shared" si="52"/>
        <v>1.5727499794142674</v>
      </c>
      <c r="V40" s="36">
        <f t="shared" ref="V40" si="53">V20/V18*100</f>
        <v>0.67865444732412428</v>
      </c>
      <c r="W40" s="36"/>
    </row>
    <row r="41" spans="1:23" s="28" customFormat="1" ht="15" customHeight="1" x14ac:dyDescent="0.25">
      <c r="A41" s="25" t="s">
        <v>22</v>
      </c>
      <c r="B41" s="36">
        <f t="shared" ref="B41:M41" si="54">B21/B18*100</f>
        <v>1.1682644400920867</v>
      </c>
      <c r="C41" s="36">
        <f t="shared" si="54"/>
        <v>0.88320590561560774</v>
      </c>
      <c r="D41" s="36">
        <f t="shared" si="54"/>
        <v>1.0080513189762388</v>
      </c>
      <c r="E41" s="36">
        <f t="shared" si="54"/>
        <v>0.61626951520131468</v>
      </c>
      <c r="F41" s="36">
        <f t="shared" si="54"/>
        <v>0.81992207352193802</v>
      </c>
      <c r="G41" s="36">
        <f t="shared" si="54"/>
        <v>1.0516778306313304</v>
      </c>
      <c r="H41" s="36">
        <f t="shared" si="54"/>
        <v>0.71965354731881293</v>
      </c>
      <c r="I41" s="36">
        <f t="shared" si="54"/>
        <v>0.90227397427299882</v>
      </c>
      <c r="J41" s="36">
        <f t="shared" si="54"/>
        <v>0.52659739235729774</v>
      </c>
      <c r="K41" s="36">
        <f t="shared" si="54"/>
        <v>0.41909464075551861</v>
      </c>
      <c r="L41" s="36">
        <f t="shared" si="54"/>
        <v>0.44814161274962888</v>
      </c>
      <c r="M41" s="36">
        <f t="shared" si="54"/>
        <v>0.44759000755308137</v>
      </c>
      <c r="N41" s="36">
        <f t="shared" ref="N41:S41" si="55">N21/N18*100</f>
        <v>0.39802989519500598</v>
      </c>
      <c r="O41" s="36">
        <f t="shared" si="55"/>
        <v>0.28978167904568986</v>
      </c>
      <c r="P41" s="36">
        <f t="shared" si="55"/>
        <v>0.20541496676271717</v>
      </c>
      <c r="Q41" s="36">
        <f t="shared" si="55"/>
        <v>0.31686753805239631</v>
      </c>
      <c r="R41" s="36">
        <f t="shared" si="55"/>
        <v>0.4688014036626823</v>
      </c>
      <c r="S41" s="36">
        <f t="shared" si="55"/>
        <v>0.45896623319855756</v>
      </c>
      <c r="T41" s="36">
        <f t="shared" ref="T41:U41" si="56">T21/T18*100</f>
        <v>0.19903007877105933</v>
      </c>
      <c r="U41" s="36">
        <f t="shared" si="56"/>
        <v>0.19213350533856668</v>
      </c>
      <c r="V41" s="36">
        <f t="shared" ref="V41" si="57">V21/V18*100</f>
        <v>9.6187244502631788E-2</v>
      </c>
      <c r="W41" s="36"/>
    </row>
    <row r="42" spans="1:23" ht="15" customHeight="1" x14ac:dyDescent="0.25">
      <c r="A42" s="26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</row>
    <row r="43" spans="1:23" ht="15" customHeight="1" x14ac:dyDescent="0.25">
      <c r="A43" s="24" t="s">
        <v>227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</row>
    <row r="44" spans="1:23" ht="15" customHeight="1" x14ac:dyDescent="0.25">
      <c r="A44" s="25" t="s">
        <v>20</v>
      </c>
      <c r="B44" s="36">
        <f t="shared" ref="B44:M44" si="58">B24/B23*100</f>
        <v>93.437077131258462</v>
      </c>
      <c r="C44" s="36">
        <f t="shared" si="58"/>
        <v>94.133422728796518</v>
      </c>
      <c r="D44" s="36">
        <f t="shared" si="58"/>
        <v>93.929658437605681</v>
      </c>
      <c r="E44" s="36">
        <f t="shared" si="58"/>
        <v>94.633396000683646</v>
      </c>
      <c r="F44" s="36">
        <f t="shared" si="58"/>
        <v>93.98613518197574</v>
      </c>
      <c r="G44" s="36">
        <f t="shared" si="58"/>
        <v>93.401733592782605</v>
      </c>
      <c r="H44" s="36">
        <f t="shared" si="58"/>
        <v>94.697357203751068</v>
      </c>
      <c r="I44" s="36">
        <f t="shared" si="58"/>
        <v>93.769416637901287</v>
      </c>
      <c r="J44" s="36">
        <f t="shared" si="58"/>
        <v>95.010240178737675</v>
      </c>
      <c r="K44" s="36">
        <f t="shared" si="58"/>
        <v>93.483847283406746</v>
      </c>
      <c r="L44" s="36">
        <f t="shared" si="58"/>
        <v>93.777695716395854</v>
      </c>
      <c r="M44" s="36">
        <f t="shared" si="58"/>
        <v>94.76372924648787</v>
      </c>
      <c r="N44" s="36">
        <f t="shared" ref="N44:S44" si="59">N24/N23*100</f>
        <v>93.817253328469818</v>
      </c>
      <c r="O44" s="36">
        <f t="shared" si="59"/>
        <v>94.461805555555557</v>
      </c>
      <c r="P44" s="36">
        <f t="shared" si="59"/>
        <v>96.279594137542276</v>
      </c>
      <c r="Q44" s="36">
        <f t="shared" si="59"/>
        <v>96.327785817655581</v>
      </c>
      <c r="R44" s="36">
        <f t="shared" si="59"/>
        <v>96.181649675625579</v>
      </c>
      <c r="S44" s="36">
        <f t="shared" si="59"/>
        <v>97.421524663677133</v>
      </c>
      <c r="T44" s="36">
        <f t="shared" ref="T44:U44" si="60">T24/T23*100</f>
        <v>96.53985853565284</v>
      </c>
      <c r="U44" s="36">
        <f t="shared" si="60"/>
        <v>97.411313518696076</v>
      </c>
      <c r="V44" s="36">
        <f t="shared" ref="V44" si="61">V24/V23*100</f>
        <v>98.671952428146682</v>
      </c>
      <c r="W44" s="36"/>
    </row>
    <row r="45" spans="1:23" ht="15" customHeight="1" x14ac:dyDescent="0.25">
      <c r="A45" s="25" t="s">
        <v>21</v>
      </c>
      <c r="B45" s="36">
        <f t="shared" ref="B45:M45" si="62">B25/B23*100</f>
        <v>5.2943166441136666</v>
      </c>
      <c r="C45" s="36">
        <f t="shared" si="62"/>
        <v>4.2239356352665105</v>
      </c>
      <c r="D45" s="36">
        <f t="shared" si="62"/>
        <v>5.2079810618870477</v>
      </c>
      <c r="E45" s="36">
        <f t="shared" si="62"/>
        <v>4.5975047000512737</v>
      </c>
      <c r="F45" s="36">
        <f t="shared" si="62"/>
        <v>5.2859618717504331</v>
      </c>
      <c r="G45" s="36">
        <f t="shared" si="62"/>
        <v>5.943746683177074</v>
      </c>
      <c r="H45" s="36">
        <f t="shared" si="62"/>
        <v>4.4671781756180726</v>
      </c>
      <c r="I45" s="36">
        <f t="shared" si="62"/>
        <v>5.3676216775975147</v>
      </c>
      <c r="J45" s="36">
        <f t="shared" si="62"/>
        <v>4.2450195494321354</v>
      </c>
      <c r="K45" s="36">
        <f t="shared" si="62"/>
        <v>5.7085168869309841</v>
      </c>
      <c r="L45" s="36">
        <f t="shared" si="62"/>
        <v>5.3360413589364848</v>
      </c>
      <c r="M45" s="36">
        <f t="shared" si="62"/>
        <v>4.6889253785805511</v>
      </c>
      <c r="N45" s="36">
        <f t="shared" ref="N45:S45" si="63">N25/N23*100</f>
        <v>5.23436075141346</v>
      </c>
      <c r="O45" s="36">
        <f t="shared" si="63"/>
        <v>4.9826388888888893</v>
      </c>
      <c r="P45" s="36">
        <f t="shared" si="63"/>
        <v>3.2318677189026679</v>
      </c>
      <c r="Q45" s="36">
        <f t="shared" si="63"/>
        <v>3.3104196816208393</v>
      </c>
      <c r="R45" s="36">
        <f t="shared" si="63"/>
        <v>3.2066728452270619</v>
      </c>
      <c r="S45" s="36">
        <f t="shared" si="63"/>
        <v>2.1300448430493271</v>
      </c>
      <c r="T45" s="36">
        <f t="shared" ref="T45:U45" si="64">T25/T23*100</f>
        <v>3.0586885872682088</v>
      </c>
      <c r="U45" s="36">
        <f t="shared" si="64"/>
        <v>2.3202301054650047</v>
      </c>
      <c r="V45" s="36">
        <f t="shared" ref="V45" si="65">V25/V23*100</f>
        <v>1.1892963330029733</v>
      </c>
      <c r="W45" s="36"/>
    </row>
    <row r="46" spans="1:23" ht="15" customHeight="1" thickBot="1" x14ac:dyDescent="0.3">
      <c r="A46" s="21" t="s">
        <v>22</v>
      </c>
      <c r="B46" s="37">
        <f t="shared" ref="B46:M46" si="66">B26/B23*100</f>
        <v>1.2686062246278755</v>
      </c>
      <c r="C46" s="37">
        <f t="shared" si="66"/>
        <v>1.6426416359369762</v>
      </c>
      <c r="D46" s="37">
        <f t="shared" si="66"/>
        <v>0.86236050050727087</v>
      </c>
      <c r="E46" s="37">
        <f t="shared" si="66"/>
        <v>0.7690992992650828</v>
      </c>
      <c r="F46" s="37">
        <f t="shared" si="66"/>
        <v>0.72790294627383023</v>
      </c>
      <c r="G46" s="37">
        <f t="shared" si="66"/>
        <v>0.65451972404033254</v>
      </c>
      <c r="H46" s="37">
        <f t="shared" si="66"/>
        <v>0.83546462063086113</v>
      </c>
      <c r="I46" s="37">
        <f t="shared" si="66"/>
        <v>0.86296168450120803</v>
      </c>
      <c r="J46" s="37">
        <f t="shared" si="66"/>
        <v>0.7447402718301992</v>
      </c>
      <c r="K46" s="37">
        <f t="shared" si="66"/>
        <v>0.80763582966226144</v>
      </c>
      <c r="L46" s="37">
        <f t="shared" si="66"/>
        <v>0.88626292466765144</v>
      </c>
      <c r="M46" s="37">
        <f t="shared" si="66"/>
        <v>0.54734537493158186</v>
      </c>
      <c r="N46" s="37">
        <f t="shared" ref="N46:S46" si="67">N26/N23*100</f>
        <v>0.94838592011672451</v>
      </c>
      <c r="O46" s="37">
        <f t="shared" si="67"/>
        <v>0.55555555555555558</v>
      </c>
      <c r="P46" s="37">
        <f t="shared" si="67"/>
        <v>0.48853814355505448</v>
      </c>
      <c r="Q46" s="37">
        <f t="shared" si="67"/>
        <v>0.36179450072358899</v>
      </c>
      <c r="R46" s="37">
        <f t="shared" si="67"/>
        <v>0.6116774791473587</v>
      </c>
      <c r="S46" s="37">
        <f t="shared" si="67"/>
        <v>0.44843049327354262</v>
      </c>
      <c r="T46" s="37">
        <f t="shared" ref="T46:U46" si="68">T26/T23*100</f>
        <v>0.40145287707895239</v>
      </c>
      <c r="U46" s="37">
        <f t="shared" si="68"/>
        <v>0.26845637583892618</v>
      </c>
      <c r="V46" s="37">
        <f t="shared" ref="V46" si="69">V26/V23*100</f>
        <v>0.13875123885034688</v>
      </c>
      <c r="W46" s="36"/>
    </row>
    <row r="47" spans="1:23" ht="15" customHeight="1" x14ac:dyDescent="0.25">
      <c r="A47" s="374" t="s">
        <v>226</v>
      </c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67"/>
      <c r="T47" s="67"/>
      <c r="U47" s="67"/>
      <c r="V47" s="67"/>
      <c r="W47" s="67"/>
    </row>
    <row r="48" spans="1:23" ht="15" customHeight="1" x14ac:dyDescent="0.25">
      <c r="A48" s="375" t="s">
        <v>224</v>
      </c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262"/>
      <c r="T48" s="290"/>
      <c r="U48" s="301"/>
      <c r="V48" s="317"/>
      <c r="W48" s="262"/>
    </row>
    <row r="60" spans="1:2" ht="15" customHeight="1" x14ac:dyDescent="0.25">
      <c r="A60" s="28"/>
    </row>
    <row r="61" spans="1:2" ht="15" customHeight="1" x14ac:dyDescent="0.25">
      <c r="A61" s="28"/>
      <c r="B61" s="28"/>
    </row>
    <row r="62" spans="1:2" ht="15" customHeight="1" x14ac:dyDescent="0.25">
      <c r="A62" s="28"/>
      <c r="B62" s="28"/>
    </row>
    <row r="63" spans="1:2" ht="15" customHeight="1" x14ac:dyDescent="0.25">
      <c r="A63" s="28"/>
      <c r="B63" s="28"/>
    </row>
    <row r="64" spans="1:2" ht="15" customHeight="1" x14ac:dyDescent="0.25">
      <c r="A64" s="28"/>
      <c r="B64" s="28"/>
    </row>
    <row r="65" spans="2:2" ht="15" customHeight="1" x14ac:dyDescent="0.25">
      <c r="B65" s="28"/>
    </row>
  </sheetData>
  <mergeCells count="5">
    <mergeCell ref="A47:R47"/>
    <mergeCell ref="A48:R48"/>
    <mergeCell ref="A27:R27"/>
    <mergeCell ref="A7:R7"/>
    <mergeCell ref="W2:X3"/>
  </mergeCells>
  <hyperlinks>
    <hyperlink ref="W2" r:id="rId1" location="INDICE!A1"/>
    <hyperlink ref="W2:X3" location="INDICE!A1" display="INDICE"/>
  </hyperlinks>
  <printOptions horizontalCentered="1"/>
  <pageMargins left="0.59055118110236227" right="0.59055118110236227" top="0.39370078740157483" bottom="0.98425196850393704" header="0" footer="0"/>
  <pageSetup scale="64" orientation="landscape" r:id="rId2"/>
  <headerFooter alignWithMargins="0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tabColor rgb="FF92D050"/>
  </sheetPr>
  <dimension ref="A1:Z89"/>
  <sheetViews>
    <sheetView zoomScaleNormal="100" zoomScaleSheetLayoutView="100" workbookViewId="0">
      <selection activeCell="X49" sqref="X49:Y50"/>
    </sheetView>
  </sheetViews>
  <sheetFormatPr baseColWidth="10" defaultColWidth="11" defaultRowHeight="15" customHeight="1" x14ac:dyDescent="0.25"/>
  <cols>
    <col min="1" max="1" width="11.140625" style="42" bestFit="1" customWidth="1"/>
    <col min="2" max="22" width="8" style="46" bestFit="1" customWidth="1"/>
    <col min="23" max="27" width="11.42578125" style="46" customWidth="1"/>
    <col min="28" max="260" width="11" style="46"/>
    <col min="261" max="261" width="15" style="46" customWidth="1"/>
    <col min="262" max="263" width="9.42578125" style="46" bestFit="1" customWidth="1"/>
    <col min="264" max="264" width="9.140625" style="46" bestFit="1" customWidth="1"/>
    <col min="265" max="265" width="9" style="46" bestFit="1" customWidth="1"/>
    <col min="266" max="266" width="9.42578125" style="46" bestFit="1" customWidth="1"/>
    <col min="267" max="267" width="9" style="46" bestFit="1" customWidth="1"/>
    <col min="268" max="268" width="9.140625" style="46" customWidth="1"/>
    <col min="269" max="277" width="9" style="46" bestFit="1" customWidth="1"/>
    <col min="278" max="516" width="11" style="46"/>
    <col min="517" max="517" width="15" style="46" customWidth="1"/>
    <col min="518" max="519" width="9.42578125" style="46" bestFit="1" customWidth="1"/>
    <col min="520" max="520" width="9.140625" style="46" bestFit="1" customWidth="1"/>
    <col min="521" max="521" width="9" style="46" bestFit="1" customWidth="1"/>
    <col min="522" max="522" width="9.42578125" style="46" bestFit="1" customWidth="1"/>
    <col min="523" max="523" width="9" style="46" bestFit="1" customWidth="1"/>
    <col min="524" max="524" width="9.140625" style="46" customWidth="1"/>
    <col min="525" max="533" width="9" style="46" bestFit="1" customWidth="1"/>
    <col min="534" max="772" width="11" style="46"/>
    <col min="773" max="773" width="15" style="46" customWidth="1"/>
    <col min="774" max="775" width="9.42578125" style="46" bestFit="1" customWidth="1"/>
    <col min="776" max="776" width="9.140625" style="46" bestFit="1" customWidth="1"/>
    <col min="777" max="777" width="9" style="46" bestFit="1" customWidth="1"/>
    <col min="778" max="778" width="9.42578125" style="46" bestFit="1" customWidth="1"/>
    <col min="779" max="779" width="9" style="46" bestFit="1" customWidth="1"/>
    <col min="780" max="780" width="9.140625" style="46" customWidth="1"/>
    <col min="781" max="789" width="9" style="46" bestFit="1" customWidth="1"/>
    <col min="790" max="1028" width="11" style="46"/>
    <col min="1029" max="1029" width="15" style="46" customWidth="1"/>
    <col min="1030" max="1031" width="9.42578125" style="46" bestFit="1" customWidth="1"/>
    <col min="1032" max="1032" width="9.140625" style="46" bestFit="1" customWidth="1"/>
    <col min="1033" max="1033" width="9" style="46" bestFit="1" customWidth="1"/>
    <col min="1034" max="1034" width="9.42578125" style="46" bestFit="1" customWidth="1"/>
    <col min="1035" max="1035" width="9" style="46" bestFit="1" customWidth="1"/>
    <col min="1036" max="1036" width="9.140625" style="46" customWidth="1"/>
    <col min="1037" max="1045" width="9" style="46" bestFit="1" customWidth="1"/>
    <col min="1046" max="1284" width="11" style="46"/>
    <col min="1285" max="1285" width="15" style="46" customWidth="1"/>
    <col min="1286" max="1287" width="9.42578125" style="46" bestFit="1" customWidth="1"/>
    <col min="1288" max="1288" width="9.140625" style="46" bestFit="1" customWidth="1"/>
    <col min="1289" max="1289" width="9" style="46" bestFit="1" customWidth="1"/>
    <col min="1290" max="1290" width="9.42578125" style="46" bestFit="1" customWidth="1"/>
    <col min="1291" max="1291" width="9" style="46" bestFit="1" customWidth="1"/>
    <col min="1292" max="1292" width="9.140625" style="46" customWidth="1"/>
    <col min="1293" max="1301" width="9" style="46" bestFit="1" customWidth="1"/>
    <col min="1302" max="1540" width="11" style="46"/>
    <col min="1541" max="1541" width="15" style="46" customWidth="1"/>
    <col min="1542" max="1543" width="9.42578125" style="46" bestFit="1" customWidth="1"/>
    <col min="1544" max="1544" width="9.140625" style="46" bestFit="1" customWidth="1"/>
    <col min="1545" max="1545" width="9" style="46" bestFit="1" customWidth="1"/>
    <col min="1546" max="1546" width="9.42578125" style="46" bestFit="1" customWidth="1"/>
    <col min="1547" max="1547" width="9" style="46" bestFit="1" customWidth="1"/>
    <col min="1548" max="1548" width="9.140625" style="46" customWidth="1"/>
    <col min="1549" max="1557" width="9" style="46" bestFit="1" customWidth="1"/>
    <col min="1558" max="1796" width="11" style="46"/>
    <col min="1797" max="1797" width="15" style="46" customWidth="1"/>
    <col min="1798" max="1799" width="9.42578125" style="46" bestFit="1" customWidth="1"/>
    <col min="1800" max="1800" width="9.140625" style="46" bestFit="1" customWidth="1"/>
    <col min="1801" max="1801" width="9" style="46" bestFit="1" customWidth="1"/>
    <col min="1802" max="1802" width="9.42578125" style="46" bestFit="1" customWidth="1"/>
    <col min="1803" max="1803" width="9" style="46" bestFit="1" customWidth="1"/>
    <col min="1804" max="1804" width="9.140625" style="46" customWidth="1"/>
    <col min="1805" max="1813" width="9" style="46" bestFit="1" customWidth="1"/>
    <col min="1814" max="2052" width="11" style="46"/>
    <col min="2053" max="2053" width="15" style="46" customWidth="1"/>
    <col min="2054" max="2055" width="9.42578125" style="46" bestFit="1" customWidth="1"/>
    <col min="2056" max="2056" width="9.140625" style="46" bestFit="1" customWidth="1"/>
    <col min="2057" max="2057" width="9" style="46" bestFit="1" customWidth="1"/>
    <col min="2058" max="2058" width="9.42578125" style="46" bestFit="1" customWidth="1"/>
    <col min="2059" max="2059" width="9" style="46" bestFit="1" customWidth="1"/>
    <col min="2060" max="2060" width="9.140625" style="46" customWidth="1"/>
    <col min="2061" max="2069" width="9" style="46" bestFit="1" customWidth="1"/>
    <col min="2070" max="2308" width="11" style="46"/>
    <col min="2309" max="2309" width="15" style="46" customWidth="1"/>
    <col min="2310" max="2311" width="9.42578125" style="46" bestFit="1" customWidth="1"/>
    <col min="2312" max="2312" width="9.140625" style="46" bestFit="1" customWidth="1"/>
    <col min="2313" max="2313" width="9" style="46" bestFit="1" customWidth="1"/>
    <col min="2314" max="2314" width="9.42578125" style="46" bestFit="1" customWidth="1"/>
    <col min="2315" max="2315" width="9" style="46" bestFit="1" customWidth="1"/>
    <col min="2316" max="2316" width="9.140625" style="46" customWidth="1"/>
    <col min="2317" max="2325" width="9" style="46" bestFit="1" customWidth="1"/>
    <col min="2326" max="2564" width="11" style="46"/>
    <col min="2565" max="2565" width="15" style="46" customWidth="1"/>
    <col min="2566" max="2567" width="9.42578125" style="46" bestFit="1" customWidth="1"/>
    <col min="2568" max="2568" width="9.140625" style="46" bestFit="1" customWidth="1"/>
    <col min="2569" max="2569" width="9" style="46" bestFit="1" customWidth="1"/>
    <col min="2570" max="2570" width="9.42578125" style="46" bestFit="1" customWidth="1"/>
    <col min="2571" max="2571" width="9" style="46" bestFit="1" customWidth="1"/>
    <col min="2572" max="2572" width="9.140625" style="46" customWidth="1"/>
    <col min="2573" max="2581" width="9" style="46" bestFit="1" customWidth="1"/>
    <col min="2582" max="2820" width="11" style="46"/>
    <col min="2821" max="2821" width="15" style="46" customWidth="1"/>
    <col min="2822" max="2823" width="9.42578125" style="46" bestFit="1" customWidth="1"/>
    <col min="2824" max="2824" width="9.140625" style="46" bestFit="1" customWidth="1"/>
    <col min="2825" max="2825" width="9" style="46" bestFit="1" customWidth="1"/>
    <col min="2826" max="2826" width="9.42578125" style="46" bestFit="1" customWidth="1"/>
    <col min="2827" max="2827" width="9" style="46" bestFit="1" customWidth="1"/>
    <col min="2828" max="2828" width="9.140625" style="46" customWidth="1"/>
    <col min="2829" max="2837" width="9" style="46" bestFit="1" customWidth="1"/>
    <col min="2838" max="3076" width="11" style="46"/>
    <col min="3077" max="3077" width="15" style="46" customWidth="1"/>
    <col min="3078" max="3079" width="9.42578125" style="46" bestFit="1" customWidth="1"/>
    <col min="3080" max="3080" width="9.140625" style="46" bestFit="1" customWidth="1"/>
    <col min="3081" max="3081" width="9" style="46" bestFit="1" customWidth="1"/>
    <col min="3082" max="3082" width="9.42578125" style="46" bestFit="1" customWidth="1"/>
    <col min="3083" max="3083" width="9" style="46" bestFit="1" customWidth="1"/>
    <col min="3084" max="3084" width="9.140625" style="46" customWidth="1"/>
    <col min="3085" max="3093" width="9" style="46" bestFit="1" customWidth="1"/>
    <col min="3094" max="3332" width="11" style="46"/>
    <col min="3333" max="3333" width="15" style="46" customWidth="1"/>
    <col min="3334" max="3335" width="9.42578125" style="46" bestFit="1" customWidth="1"/>
    <col min="3336" max="3336" width="9.140625" style="46" bestFit="1" customWidth="1"/>
    <col min="3337" max="3337" width="9" style="46" bestFit="1" customWidth="1"/>
    <col min="3338" max="3338" width="9.42578125" style="46" bestFit="1" customWidth="1"/>
    <col min="3339" max="3339" width="9" style="46" bestFit="1" customWidth="1"/>
    <col min="3340" max="3340" width="9.140625" style="46" customWidth="1"/>
    <col min="3341" max="3349" width="9" style="46" bestFit="1" customWidth="1"/>
    <col min="3350" max="3588" width="11" style="46"/>
    <col min="3589" max="3589" width="15" style="46" customWidth="1"/>
    <col min="3590" max="3591" width="9.42578125" style="46" bestFit="1" customWidth="1"/>
    <col min="3592" max="3592" width="9.140625" style="46" bestFit="1" customWidth="1"/>
    <col min="3593" max="3593" width="9" style="46" bestFit="1" customWidth="1"/>
    <col min="3594" max="3594" width="9.42578125" style="46" bestFit="1" customWidth="1"/>
    <col min="3595" max="3595" width="9" style="46" bestFit="1" customWidth="1"/>
    <col min="3596" max="3596" width="9.140625" style="46" customWidth="1"/>
    <col min="3597" max="3605" width="9" style="46" bestFit="1" customWidth="1"/>
    <col min="3606" max="3844" width="11" style="46"/>
    <col min="3845" max="3845" width="15" style="46" customWidth="1"/>
    <col min="3846" max="3847" width="9.42578125" style="46" bestFit="1" customWidth="1"/>
    <col min="3848" max="3848" width="9.140625" style="46" bestFit="1" customWidth="1"/>
    <col min="3849" max="3849" width="9" style="46" bestFit="1" customWidth="1"/>
    <col min="3850" max="3850" width="9.42578125" style="46" bestFit="1" customWidth="1"/>
    <col min="3851" max="3851" width="9" style="46" bestFit="1" customWidth="1"/>
    <col min="3852" max="3852" width="9.140625" style="46" customWidth="1"/>
    <col min="3853" max="3861" width="9" style="46" bestFit="1" customWidth="1"/>
    <col min="3862" max="4100" width="11" style="46"/>
    <col min="4101" max="4101" width="15" style="46" customWidth="1"/>
    <col min="4102" max="4103" width="9.42578125" style="46" bestFit="1" customWidth="1"/>
    <col min="4104" max="4104" width="9.140625" style="46" bestFit="1" customWidth="1"/>
    <col min="4105" max="4105" width="9" style="46" bestFit="1" customWidth="1"/>
    <col min="4106" max="4106" width="9.42578125" style="46" bestFit="1" customWidth="1"/>
    <col min="4107" max="4107" width="9" style="46" bestFit="1" customWidth="1"/>
    <col min="4108" max="4108" width="9.140625" style="46" customWidth="1"/>
    <col min="4109" max="4117" width="9" style="46" bestFit="1" customWidth="1"/>
    <col min="4118" max="4356" width="11" style="46"/>
    <col min="4357" max="4357" width="15" style="46" customWidth="1"/>
    <col min="4358" max="4359" width="9.42578125" style="46" bestFit="1" customWidth="1"/>
    <col min="4360" max="4360" width="9.140625" style="46" bestFit="1" customWidth="1"/>
    <col min="4361" max="4361" width="9" style="46" bestFit="1" customWidth="1"/>
    <col min="4362" max="4362" width="9.42578125" style="46" bestFit="1" customWidth="1"/>
    <col min="4363" max="4363" width="9" style="46" bestFit="1" customWidth="1"/>
    <col min="4364" max="4364" width="9.140625" style="46" customWidth="1"/>
    <col min="4365" max="4373" width="9" style="46" bestFit="1" customWidth="1"/>
    <col min="4374" max="4612" width="11" style="46"/>
    <col min="4613" max="4613" width="15" style="46" customWidth="1"/>
    <col min="4614" max="4615" width="9.42578125" style="46" bestFit="1" customWidth="1"/>
    <col min="4616" max="4616" width="9.140625" style="46" bestFit="1" customWidth="1"/>
    <col min="4617" max="4617" width="9" style="46" bestFit="1" customWidth="1"/>
    <col min="4618" max="4618" width="9.42578125" style="46" bestFit="1" customWidth="1"/>
    <col min="4619" max="4619" width="9" style="46" bestFit="1" customWidth="1"/>
    <col min="4620" max="4620" width="9.140625" style="46" customWidth="1"/>
    <col min="4621" max="4629" width="9" style="46" bestFit="1" customWidth="1"/>
    <col min="4630" max="4868" width="11" style="46"/>
    <col min="4869" max="4869" width="15" style="46" customWidth="1"/>
    <col min="4870" max="4871" width="9.42578125" style="46" bestFit="1" customWidth="1"/>
    <col min="4872" max="4872" width="9.140625" style="46" bestFit="1" customWidth="1"/>
    <col min="4873" max="4873" width="9" style="46" bestFit="1" customWidth="1"/>
    <col min="4874" max="4874" width="9.42578125" style="46" bestFit="1" customWidth="1"/>
    <col min="4875" max="4875" width="9" style="46" bestFit="1" customWidth="1"/>
    <col min="4876" max="4876" width="9.140625" style="46" customWidth="1"/>
    <col min="4877" max="4885" width="9" style="46" bestFit="1" customWidth="1"/>
    <col min="4886" max="5124" width="11" style="46"/>
    <col min="5125" max="5125" width="15" style="46" customWidth="1"/>
    <col min="5126" max="5127" width="9.42578125" style="46" bestFit="1" customWidth="1"/>
    <col min="5128" max="5128" width="9.140625" style="46" bestFit="1" customWidth="1"/>
    <col min="5129" max="5129" width="9" style="46" bestFit="1" customWidth="1"/>
    <col min="5130" max="5130" width="9.42578125" style="46" bestFit="1" customWidth="1"/>
    <col min="5131" max="5131" width="9" style="46" bestFit="1" customWidth="1"/>
    <col min="5132" max="5132" width="9.140625" style="46" customWidth="1"/>
    <col min="5133" max="5141" width="9" style="46" bestFit="1" customWidth="1"/>
    <col min="5142" max="5380" width="11" style="46"/>
    <col min="5381" max="5381" width="15" style="46" customWidth="1"/>
    <col min="5382" max="5383" width="9.42578125" style="46" bestFit="1" customWidth="1"/>
    <col min="5384" max="5384" width="9.140625" style="46" bestFit="1" customWidth="1"/>
    <col min="5385" max="5385" width="9" style="46" bestFit="1" customWidth="1"/>
    <col min="5386" max="5386" width="9.42578125" style="46" bestFit="1" customWidth="1"/>
    <col min="5387" max="5387" width="9" style="46" bestFit="1" customWidth="1"/>
    <col min="5388" max="5388" width="9.140625" style="46" customWidth="1"/>
    <col min="5389" max="5397" width="9" style="46" bestFit="1" customWidth="1"/>
    <col min="5398" max="5636" width="11" style="46"/>
    <col min="5637" max="5637" width="15" style="46" customWidth="1"/>
    <col min="5638" max="5639" width="9.42578125" style="46" bestFit="1" customWidth="1"/>
    <col min="5640" max="5640" width="9.140625" style="46" bestFit="1" customWidth="1"/>
    <col min="5641" max="5641" width="9" style="46" bestFit="1" customWidth="1"/>
    <col min="5642" max="5642" width="9.42578125" style="46" bestFit="1" customWidth="1"/>
    <col min="5643" max="5643" width="9" style="46" bestFit="1" customWidth="1"/>
    <col min="5644" max="5644" width="9.140625" style="46" customWidth="1"/>
    <col min="5645" max="5653" width="9" style="46" bestFit="1" customWidth="1"/>
    <col min="5654" max="5892" width="11" style="46"/>
    <col min="5893" max="5893" width="15" style="46" customWidth="1"/>
    <col min="5894" max="5895" width="9.42578125" style="46" bestFit="1" customWidth="1"/>
    <col min="5896" max="5896" width="9.140625" style="46" bestFit="1" customWidth="1"/>
    <col min="5897" max="5897" width="9" style="46" bestFit="1" customWidth="1"/>
    <col min="5898" max="5898" width="9.42578125" style="46" bestFit="1" customWidth="1"/>
    <col min="5899" max="5899" width="9" style="46" bestFit="1" customWidth="1"/>
    <col min="5900" max="5900" width="9.140625" style="46" customWidth="1"/>
    <col min="5901" max="5909" width="9" style="46" bestFit="1" customWidth="1"/>
    <col min="5910" max="6148" width="11" style="46"/>
    <col min="6149" max="6149" width="15" style="46" customWidth="1"/>
    <col min="6150" max="6151" width="9.42578125" style="46" bestFit="1" customWidth="1"/>
    <col min="6152" max="6152" width="9.140625" style="46" bestFit="1" customWidth="1"/>
    <col min="6153" max="6153" width="9" style="46" bestFit="1" customWidth="1"/>
    <col min="6154" max="6154" width="9.42578125" style="46" bestFit="1" customWidth="1"/>
    <col min="6155" max="6155" width="9" style="46" bestFit="1" customWidth="1"/>
    <col min="6156" max="6156" width="9.140625" style="46" customWidth="1"/>
    <col min="6157" max="6165" width="9" style="46" bestFit="1" customWidth="1"/>
    <col min="6166" max="6404" width="11" style="46"/>
    <col min="6405" max="6405" width="15" style="46" customWidth="1"/>
    <col min="6406" max="6407" width="9.42578125" style="46" bestFit="1" customWidth="1"/>
    <col min="6408" max="6408" width="9.140625" style="46" bestFit="1" customWidth="1"/>
    <col min="6409" max="6409" width="9" style="46" bestFit="1" customWidth="1"/>
    <col min="6410" max="6410" width="9.42578125" style="46" bestFit="1" customWidth="1"/>
    <col min="6411" max="6411" width="9" style="46" bestFit="1" customWidth="1"/>
    <col min="6412" max="6412" width="9.140625" style="46" customWidth="1"/>
    <col min="6413" max="6421" width="9" style="46" bestFit="1" customWidth="1"/>
    <col min="6422" max="6660" width="11" style="46"/>
    <col min="6661" max="6661" width="15" style="46" customWidth="1"/>
    <col min="6662" max="6663" width="9.42578125" style="46" bestFit="1" customWidth="1"/>
    <col min="6664" max="6664" width="9.140625" style="46" bestFit="1" customWidth="1"/>
    <col min="6665" max="6665" width="9" style="46" bestFit="1" customWidth="1"/>
    <col min="6666" max="6666" width="9.42578125" style="46" bestFit="1" customWidth="1"/>
    <col min="6667" max="6667" width="9" style="46" bestFit="1" customWidth="1"/>
    <col min="6668" max="6668" width="9.140625" style="46" customWidth="1"/>
    <col min="6669" max="6677" width="9" style="46" bestFit="1" customWidth="1"/>
    <col min="6678" max="6916" width="11" style="46"/>
    <col min="6917" max="6917" width="15" style="46" customWidth="1"/>
    <col min="6918" max="6919" width="9.42578125" style="46" bestFit="1" customWidth="1"/>
    <col min="6920" max="6920" width="9.140625" style="46" bestFit="1" customWidth="1"/>
    <col min="6921" max="6921" width="9" style="46" bestFit="1" customWidth="1"/>
    <col min="6922" max="6922" width="9.42578125" style="46" bestFit="1" customWidth="1"/>
    <col min="6923" max="6923" width="9" style="46" bestFit="1" customWidth="1"/>
    <col min="6924" max="6924" width="9.140625" style="46" customWidth="1"/>
    <col min="6925" max="6933" width="9" style="46" bestFit="1" customWidth="1"/>
    <col min="6934" max="7172" width="11" style="46"/>
    <col min="7173" max="7173" width="15" style="46" customWidth="1"/>
    <col min="7174" max="7175" width="9.42578125" style="46" bestFit="1" customWidth="1"/>
    <col min="7176" max="7176" width="9.140625" style="46" bestFit="1" customWidth="1"/>
    <col min="7177" max="7177" width="9" style="46" bestFit="1" customWidth="1"/>
    <col min="7178" max="7178" width="9.42578125" style="46" bestFit="1" customWidth="1"/>
    <col min="7179" max="7179" width="9" style="46" bestFit="1" customWidth="1"/>
    <col min="7180" max="7180" width="9.140625" style="46" customWidth="1"/>
    <col min="7181" max="7189" width="9" style="46" bestFit="1" customWidth="1"/>
    <col min="7190" max="7428" width="11" style="46"/>
    <col min="7429" max="7429" width="15" style="46" customWidth="1"/>
    <col min="7430" max="7431" width="9.42578125" style="46" bestFit="1" customWidth="1"/>
    <col min="7432" max="7432" width="9.140625" style="46" bestFit="1" customWidth="1"/>
    <col min="7433" max="7433" width="9" style="46" bestFit="1" customWidth="1"/>
    <col min="7434" max="7434" width="9.42578125" style="46" bestFit="1" customWidth="1"/>
    <col min="7435" max="7435" width="9" style="46" bestFit="1" customWidth="1"/>
    <col min="7436" max="7436" width="9.140625" style="46" customWidth="1"/>
    <col min="7437" max="7445" width="9" style="46" bestFit="1" customWidth="1"/>
    <col min="7446" max="7684" width="11" style="46"/>
    <col min="7685" max="7685" width="15" style="46" customWidth="1"/>
    <col min="7686" max="7687" width="9.42578125" style="46" bestFit="1" customWidth="1"/>
    <col min="7688" max="7688" width="9.140625" style="46" bestFit="1" customWidth="1"/>
    <col min="7689" max="7689" width="9" style="46" bestFit="1" customWidth="1"/>
    <col min="7690" max="7690" width="9.42578125" style="46" bestFit="1" customWidth="1"/>
    <col min="7691" max="7691" width="9" style="46" bestFit="1" customWidth="1"/>
    <col min="7692" max="7692" width="9.140625" style="46" customWidth="1"/>
    <col min="7693" max="7701" width="9" style="46" bestFit="1" customWidth="1"/>
    <col min="7702" max="7940" width="11" style="46"/>
    <col min="7941" max="7941" width="15" style="46" customWidth="1"/>
    <col min="7942" max="7943" width="9.42578125" style="46" bestFit="1" customWidth="1"/>
    <col min="7944" max="7944" width="9.140625" style="46" bestFit="1" customWidth="1"/>
    <col min="7945" max="7945" width="9" style="46" bestFit="1" customWidth="1"/>
    <col min="7946" max="7946" width="9.42578125" style="46" bestFit="1" customWidth="1"/>
    <col min="7947" max="7947" width="9" style="46" bestFit="1" customWidth="1"/>
    <col min="7948" max="7948" width="9.140625" style="46" customWidth="1"/>
    <col min="7949" max="7957" width="9" style="46" bestFit="1" customWidth="1"/>
    <col min="7958" max="8196" width="11" style="46"/>
    <col min="8197" max="8197" width="15" style="46" customWidth="1"/>
    <col min="8198" max="8199" width="9.42578125" style="46" bestFit="1" customWidth="1"/>
    <col min="8200" max="8200" width="9.140625" style="46" bestFit="1" customWidth="1"/>
    <col min="8201" max="8201" width="9" style="46" bestFit="1" customWidth="1"/>
    <col min="8202" max="8202" width="9.42578125" style="46" bestFit="1" customWidth="1"/>
    <col min="8203" max="8203" width="9" style="46" bestFit="1" customWidth="1"/>
    <col min="8204" max="8204" width="9.140625" style="46" customWidth="1"/>
    <col min="8205" max="8213" width="9" style="46" bestFit="1" customWidth="1"/>
    <col min="8214" max="8452" width="11" style="46"/>
    <col min="8453" max="8453" width="15" style="46" customWidth="1"/>
    <col min="8454" max="8455" width="9.42578125" style="46" bestFit="1" customWidth="1"/>
    <col min="8456" max="8456" width="9.140625" style="46" bestFit="1" customWidth="1"/>
    <col min="8457" max="8457" width="9" style="46" bestFit="1" customWidth="1"/>
    <col min="8458" max="8458" width="9.42578125" style="46" bestFit="1" customWidth="1"/>
    <col min="8459" max="8459" width="9" style="46" bestFit="1" customWidth="1"/>
    <col min="8460" max="8460" width="9.140625" style="46" customWidth="1"/>
    <col min="8461" max="8469" width="9" style="46" bestFit="1" customWidth="1"/>
    <col min="8470" max="8708" width="11" style="46"/>
    <col min="8709" max="8709" width="15" style="46" customWidth="1"/>
    <col min="8710" max="8711" width="9.42578125" style="46" bestFit="1" customWidth="1"/>
    <col min="8712" max="8712" width="9.140625" style="46" bestFit="1" customWidth="1"/>
    <col min="8713" max="8713" width="9" style="46" bestFit="1" customWidth="1"/>
    <col min="8714" max="8714" width="9.42578125" style="46" bestFit="1" customWidth="1"/>
    <col min="8715" max="8715" width="9" style="46" bestFit="1" customWidth="1"/>
    <col min="8716" max="8716" width="9.140625" style="46" customWidth="1"/>
    <col min="8717" max="8725" width="9" style="46" bestFit="1" customWidth="1"/>
    <col min="8726" max="8964" width="11" style="46"/>
    <col min="8965" max="8965" width="15" style="46" customWidth="1"/>
    <col min="8966" max="8967" width="9.42578125" style="46" bestFit="1" customWidth="1"/>
    <col min="8968" max="8968" width="9.140625" style="46" bestFit="1" customWidth="1"/>
    <col min="8969" max="8969" width="9" style="46" bestFit="1" customWidth="1"/>
    <col min="8970" max="8970" width="9.42578125" style="46" bestFit="1" customWidth="1"/>
    <col min="8971" max="8971" width="9" style="46" bestFit="1" customWidth="1"/>
    <col min="8972" max="8972" width="9.140625" style="46" customWidth="1"/>
    <col min="8973" max="8981" width="9" style="46" bestFit="1" customWidth="1"/>
    <col min="8982" max="9220" width="11" style="46"/>
    <col min="9221" max="9221" width="15" style="46" customWidth="1"/>
    <col min="9222" max="9223" width="9.42578125" style="46" bestFit="1" customWidth="1"/>
    <col min="9224" max="9224" width="9.140625" style="46" bestFit="1" customWidth="1"/>
    <col min="9225" max="9225" width="9" style="46" bestFit="1" customWidth="1"/>
    <col min="9226" max="9226" width="9.42578125" style="46" bestFit="1" customWidth="1"/>
    <col min="9227" max="9227" width="9" style="46" bestFit="1" customWidth="1"/>
    <col min="9228" max="9228" width="9.140625" style="46" customWidth="1"/>
    <col min="9229" max="9237" width="9" style="46" bestFit="1" customWidth="1"/>
    <col min="9238" max="9476" width="11" style="46"/>
    <col min="9477" max="9477" width="15" style="46" customWidth="1"/>
    <col min="9478" max="9479" width="9.42578125" style="46" bestFit="1" customWidth="1"/>
    <col min="9480" max="9480" width="9.140625" style="46" bestFit="1" customWidth="1"/>
    <col min="9481" max="9481" width="9" style="46" bestFit="1" customWidth="1"/>
    <col min="9482" max="9482" width="9.42578125" style="46" bestFit="1" customWidth="1"/>
    <col min="9483" max="9483" width="9" style="46" bestFit="1" customWidth="1"/>
    <col min="9484" max="9484" width="9.140625" style="46" customWidth="1"/>
    <col min="9485" max="9493" width="9" style="46" bestFit="1" customWidth="1"/>
    <col min="9494" max="9732" width="11" style="46"/>
    <col min="9733" max="9733" width="15" style="46" customWidth="1"/>
    <col min="9734" max="9735" width="9.42578125" style="46" bestFit="1" customWidth="1"/>
    <col min="9736" max="9736" width="9.140625" style="46" bestFit="1" customWidth="1"/>
    <col min="9737" max="9737" width="9" style="46" bestFit="1" customWidth="1"/>
    <col min="9738" max="9738" width="9.42578125" style="46" bestFit="1" customWidth="1"/>
    <col min="9739" max="9739" width="9" style="46" bestFit="1" customWidth="1"/>
    <col min="9740" max="9740" width="9.140625" style="46" customWidth="1"/>
    <col min="9741" max="9749" width="9" style="46" bestFit="1" customWidth="1"/>
    <col min="9750" max="9988" width="11" style="46"/>
    <col min="9989" max="9989" width="15" style="46" customWidth="1"/>
    <col min="9990" max="9991" width="9.42578125" style="46" bestFit="1" customWidth="1"/>
    <col min="9992" max="9992" width="9.140625" style="46" bestFit="1" customWidth="1"/>
    <col min="9993" max="9993" width="9" style="46" bestFit="1" customWidth="1"/>
    <col min="9994" max="9994" width="9.42578125" style="46" bestFit="1" customWidth="1"/>
    <col min="9995" max="9995" width="9" style="46" bestFit="1" customWidth="1"/>
    <col min="9996" max="9996" width="9.140625" style="46" customWidth="1"/>
    <col min="9997" max="10005" width="9" style="46" bestFit="1" customWidth="1"/>
    <col min="10006" max="10244" width="11" style="46"/>
    <col min="10245" max="10245" width="15" style="46" customWidth="1"/>
    <col min="10246" max="10247" width="9.42578125" style="46" bestFit="1" customWidth="1"/>
    <col min="10248" max="10248" width="9.140625" style="46" bestFit="1" customWidth="1"/>
    <col min="10249" max="10249" width="9" style="46" bestFit="1" customWidth="1"/>
    <col min="10250" max="10250" width="9.42578125" style="46" bestFit="1" customWidth="1"/>
    <col min="10251" max="10251" width="9" style="46" bestFit="1" customWidth="1"/>
    <col min="10252" max="10252" width="9.140625" style="46" customWidth="1"/>
    <col min="10253" max="10261" width="9" style="46" bestFit="1" customWidth="1"/>
    <col min="10262" max="10500" width="11" style="46"/>
    <col min="10501" max="10501" width="15" style="46" customWidth="1"/>
    <col min="10502" max="10503" width="9.42578125" style="46" bestFit="1" customWidth="1"/>
    <col min="10504" max="10504" width="9.140625" style="46" bestFit="1" customWidth="1"/>
    <col min="10505" max="10505" width="9" style="46" bestFit="1" customWidth="1"/>
    <col min="10506" max="10506" width="9.42578125" style="46" bestFit="1" customWidth="1"/>
    <col min="10507" max="10507" width="9" style="46" bestFit="1" customWidth="1"/>
    <col min="10508" max="10508" width="9.140625" style="46" customWidth="1"/>
    <col min="10509" max="10517" width="9" style="46" bestFit="1" customWidth="1"/>
    <col min="10518" max="10756" width="11" style="46"/>
    <col min="10757" max="10757" width="15" style="46" customWidth="1"/>
    <col min="10758" max="10759" width="9.42578125" style="46" bestFit="1" customWidth="1"/>
    <col min="10760" max="10760" width="9.140625" style="46" bestFit="1" customWidth="1"/>
    <col min="10761" max="10761" width="9" style="46" bestFit="1" customWidth="1"/>
    <col min="10762" max="10762" width="9.42578125" style="46" bestFit="1" customWidth="1"/>
    <col min="10763" max="10763" width="9" style="46" bestFit="1" customWidth="1"/>
    <col min="10764" max="10764" width="9.140625" style="46" customWidth="1"/>
    <col min="10765" max="10773" width="9" style="46" bestFit="1" customWidth="1"/>
    <col min="10774" max="11012" width="11" style="46"/>
    <col min="11013" max="11013" width="15" style="46" customWidth="1"/>
    <col min="11014" max="11015" width="9.42578125" style="46" bestFit="1" customWidth="1"/>
    <col min="11016" max="11016" width="9.140625" style="46" bestFit="1" customWidth="1"/>
    <col min="11017" max="11017" width="9" style="46" bestFit="1" customWidth="1"/>
    <col min="11018" max="11018" width="9.42578125" style="46" bestFit="1" customWidth="1"/>
    <col min="11019" max="11019" width="9" style="46" bestFit="1" customWidth="1"/>
    <col min="11020" max="11020" width="9.140625" style="46" customWidth="1"/>
    <col min="11021" max="11029" width="9" style="46" bestFit="1" customWidth="1"/>
    <col min="11030" max="11268" width="11" style="46"/>
    <col min="11269" max="11269" width="15" style="46" customWidth="1"/>
    <col min="11270" max="11271" width="9.42578125" style="46" bestFit="1" customWidth="1"/>
    <col min="11272" max="11272" width="9.140625" style="46" bestFit="1" customWidth="1"/>
    <col min="11273" max="11273" width="9" style="46" bestFit="1" customWidth="1"/>
    <col min="11274" max="11274" width="9.42578125" style="46" bestFit="1" customWidth="1"/>
    <col min="11275" max="11275" width="9" style="46" bestFit="1" customWidth="1"/>
    <col min="11276" max="11276" width="9.140625" style="46" customWidth="1"/>
    <col min="11277" max="11285" width="9" style="46" bestFit="1" customWidth="1"/>
    <col min="11286" max="11524" width="11" style="46"/>
    <col min="11525" max="11525" width="15" style="46" customWidth="1"/>
    <col min="11526" max="11527" width="9.42578125" style="46" bestFit="1" customWidth="1"/>
    <col min="11528" max="11528" width="9.140625" style="46" bestFit="1" customWidth="1"/>
    <col min="11529" max="11529" width="9" style="46" bestFit="1" customWidth="1"/>
    <col min="11530" max="11530" width="9.42578125" style="46" bestFit="1" customWidth="1"/>
    <col min="11531" max="11531" width="9" style="46" bestFit="1" customWidth="1"/>
    <col min="11532" max="11532" width="9.140625" style="46" customWidth="1"/>
    <col min="11533" max="11541" width="9" style="46" bestFit="1" customWidth="1"/>
    <col min="11542" max="11780" width="11" style="46"/>
    <col min="11781" max="11781" width="15" style="46" customWidth="1"/>
    <col min="11782" max="11783" width="9.42578125" style="46" bestFit="1" customWidth="1"/>
    <col min="11784" max="11784" width="9.140625" style="46" bestFit="1" customWidth="1"/>
    <col min="11785" max="11785" width="9" style="46" bestFit="1" customWidth="1"/>
    <col min="11786" max="11786" width="9.42578125" style="46" bestFit="1" customWidth="1"/>
    <col min="11787" max="11787" width="9" style="46" bestFit="1" customWidth="1"/>
    <col min="11788" max="11788" width="9.140625" style="46" customWidth="1"/>
    <col min="11789" max="11797" width="9" style="46" bestFit="1" customWidth="1"/>
    <col min="11798" max="12036" width="11" style="46"/>
    <col min="12037" max="12037" width="15" style="46" customWidth="1"/>
    <col min="12038" max="12039" width="9.42578125" style="46" bestFit="1" customWidth="1"/>
    <col min="12040" max="12040" width="9.140625" style="46" bestFit="1" customWidth="1"/>
    <col min="12041" max="12041" width="9" style="46" bestFit="1" customWidth="1"/>
    <col min="12042" max="12042" width="9.42578125" style="46" bestFit="1" customWidth="1"/>
    <col min="12043" max="12043" width="9" style="46" bestFit="1" customWidth="1"/>
    <col min="12044" max="12044" width="9.140625" style="46" customWidth="1"/>
    <col min="12045" max="12053" width="9" style="46" bestFit="1" customWidth="1"/>
    <col min="12054" max="12292" width="11" style="46"/>
    <col min="12293" max="12293" width="15" style="46" customWidth="1"/>
    <col min="12294" max="12295" width="9.42578125" style="46" bestFit="1" customWidth="1"/>
    <col min="12296" max="12296" width="9.140625" style="46" bestFit="1" customWidth="1"/>
    <col min="12297" max="12297" width="9" style="46" bestFit="1" customWidth="1"/>
    <col min="12298" max="12298" width="9.42578125" style="46" bestFit="1" customWidth="1"/>
    <col min="12299" max="12299" width="9" style="46" bestFit="1" customWidth="1"/>
    <col min="12300" max="12300" width="9.140625" style="46" customWidth="1"/>
    <col min="12301" max="12309" width="9" style="46" bestFit="1" customWidth="1"/>
    <col min="12310" max="12548" width="11" style="46"/>
    <col min="12549" max="12549" width="15" style="46" customWidth="1"/>
    <col min="12550" max="12551" width="9.42578125" style="46" bestFit="1" customWidth="1"/>
    <col min="12552" max="12552" width="9.140625" style="46" bestFit="1" customWidth="1"/>
    <col min="12553" max="12553" width="9" style="46" bestFit="1" customWidth="1"/>
    <col min="12554" max="12554" width="9.42578125" style="46" bestFit="1" customWidth="1"/>
    <col min="12555" max="12555" width="9" style="46" bestFit="1" customWidth="1"/>
    <col min="12556" max="12556" width="9.140625" style="46" customWidth="1"/>
    <col min="12557" max="12565" width="9" style="46" bestFit="1" customWidth="1"/>
    <col min="12566" max="12804" width="11" style="46"/>
    <col min="12805" max="12805" width="15" style="46" customWidth="1"/>
    <col min="12806" max="12807" width="9.42578125" style="46" bestFit="1" customWidth="1"/>
    <col min="12808" max="12808" width="9.140625" style="46" bestFit="1" customWidth="1"/>
    <col min="12809" max="12809" width="9" style="46" bestFit="1" customWidth="1"/>
    <col min="12810" max="12810" width="9.42578125" style="46" bestFit="1" customWidth="1"/>
    <col min="12811" max="12811" width="9" style="46" bestFit="1" customWidth="1"/>
    <col min="12812" max="12812" width="9.140625" style="46" customWidth="1"/>
    <col min="12813" max="12821" width="9" style="46" bestFit="1" customWidth="1"/>
    <col min="12822" max="13060" width="11" style="46"/>
    <col min="13061" max="13061" width="15" style="46" customWidth="1"/>
    <col min="13062" max="13063" width="9.42578125" style="46" bestFit="1" customWidth="1"/>
    <col min="13064" max="13064" width="9.140625" style="46" bestFit="1" customWidth="1"/>
    <col min="13065" max="13065" width="9" style="46" bestFit="1" customWidth="1"/>
    <col min="13066" max="13066" width="9.42578125" style="46" bestFit="1" customWidth="1"/>
    <col min="13067" max="13067" width="9" style="46" bestFit="1" customWidth="1"/>
    <col min="13068" max="13068" width="9.140625" style="46" customWidth="1"/>
    <col min="13069" max="13077" width="9" style="46" bestFit="1" customWidth="1"/>
    <col min="13078" max="13316" width="11" style="46"/>
    <col min="13317" max="13317" width="15" style="46" customWidth="1"/>
    <col min="13318" max="13319" width="9.42578125" style="46" bestFit="1" customWidth="1"/>
    <col min="13320" max="13320" width="9.140625" style="46" bestFit="1" customWidth="1"/>
    <col min="13321" max="13321" width="9" style="46" bestFit="1" customWidth="1"/>
    <col min="13322" max="13322" width="9.42578125" style="46" bestFit="1" customWidth="1"/>
    <col min="13323" max="13323" width="9" style="46" bestFit="1" customWidth="1"/>
    <col min="13324" max="13324" width="9.140625" style="46" customWidth="1"/>
    <col min="13325" max="13333" width="9" style="46" bestFit="1" customWidth="1"/>
    <col min="13334" max="13572" width="11" style="46"/>
    <col min="13573" max="13573" width="15" style="46" customWidth="1"/>
    <col min="13574" max="13575" width="9.42578125" style="46" bestFit="1" customWidth="1"/>
    <col min="13576" max="13576" width="9.140625" style="46" bestFit="1" customWidth="1"/>
    <col min="13577" max="13577" width="9" style="46" bestFit="1" customWidth="1"/>
    <col min="13578" max="13578" width="9.42578125" style="46" bestFit="1" customWidth="1"/>
    <col min="13579" max="13579" width="9" style="46" bestFit="1" customWidth="1"/>
    <col min="13580" max="13580" width="9.140625" style="46" customWidth="1"/>
    <col min="13581" max="13589" width="9" style="46" bestFit="1" customWidth="1"/>
    <col min="13590" max="13828" width="11" style="46"/>
    <col min="13829" max="13829" width="15" style="46" customWidth="1"/>
    <col min="13830" max="13831" width="9.42578125" style="46" bestFit="1" customWidth="1"/>
    <col min="13832" max="13832" width="9.140625" style="46" bestFit="1" customWidth="1"/>
    <col min="13833" max="13833" width="9" style="46" bestFit="1" customWidth="1"/>
    <col min="13834" max="13834" width="9.42578125" style="46" bestFit="1" customWidth="1"/>
    <col min="13835" max="13835" width="9" style="46" bestFit="1" customWidth="1"/>
    <col min="13836" max="13836" width="9.140625" style="46" customWidth="1"/>
    <col min="13837" max="13845" width="9" style="46" bestFit="1" customWidth="1"/>
    <col min="13846" max="14084" width="11" style="46"/>
    <col min="14085" max="14085" width="15" style="46" customWidth="1"/>
    <col min="14086" max="14087" width="9.42578125" style="46" bestFit="1" customWidth="1"/>
    <col min="14088" max="14088" width="9.140625" style="46" bestFit="1" customWidth="1"/>
    <col min="14089" max="14089" width="9" style="46" bestFit="1" customWidth="1"/>
    <col min="14090" max="14090" width="9.42578125" style="46" bestFit="1" customWidth="1"/>
    <col min="14091" max="14091" width="9" style="46" bestFit="1" customWidth="1"/>
    <col min="14092" max="14092" width="9.140625" style="46" customWidth="1"/>
    <col min="14093" max="14101" width="9" style="46" bestFit="1" customWidth="1"/>
    <col min="14102" max="14340" width="11" style="46"/>
    <col min="14341" max="14341" width="15" style="46" customWidth="1"/>
    <col min="14342" max="14343" width="9.42578125" style="46" bestFit="1" customWidth="1"/>
    <col min="14344" max="14344" width="9.140625" style="46" bestFit="1" customWidth="1"/>
    <col min="14345" max="14345" width="9" style="46" bestFit="1" customWidth="1"/>
    <col min="14346" max="14346" width="9.42578125" style="46" bestFit="1" customWidth="1"/>
    <col min="14347" max="14347" width="9" style="46" bestFit="1" customWidth="1"/>
    <col min="14348" max="14348" width="9.140625" style="46" customWidth="1"/>
    <col min="14349" max="14357" width="9" style="46" bestFit="1" customWidth="1"/>
    <col min="14358" max="14596" width="11" style="46"/>
    <col min="14597" max="14597" width="15" style="46" customWidth="1"/>
    <col min="14598" max="14599" width="9.42578125" style="46" bestFit="1" customWidth="1"/>
    <col min="14600" max="14600" width="9.140625" style="46" bestFit="1" customWidth="1"/>
    <col min="14601" max="14601" width="9" style="46" bestFit="1" customWidth="1"/>
    <col min="14602" max="14602" width="9.42578125" style="46" bestFit="1" customWidth="1"/>
    <col min="14603" max="14603" width="9" style="46" bestFit="1" customWidth="1"/>
    <col min="14604" max="14604" width="9.140625" style="46" customWidth="1"/>
    <col min="14605" max="14613" width="9" style="46" bestFit="1" customWidth="1"/>
    <col min="14614" max="14852" width="11" style="46"/>
    <col min="14853" max="14853" width="15" style="46" customWidth="1"/>
    <col min="14854" max="14855" width="9.42578125" style="46" bestFit="1" customWidth="1"/>
    <col min="14856" max="14856" width="9.140625" style="46" bestFit="1" customWidth="1"/>
    <col min="14857" max="14857" width="9" style="46" bestFit="1" customWidth="1"/>
    <col min="14858" max="14858" width="9.42578125" style="46" bestFit="1" customWidth="1"/>
    <col min="14859" max="14859" width="9" style="46" bestFit="1" customWidth="1"/>
    <col min="14860" max="14860" width="9.140625" style="46" customWidth="1"/>
    <col min="14861" max="14869" width="9" style="46" bestFit="1" customWidth="1"/>
    <col min="14870" max="15108" width="11" style="46"/>
    <col min="15109" max="15109" width="15" style="46" customWidth="1"/>
    <col min="15110" max="15111" width="9.42578125" style="46" bestFit="1" customWidth="1"/>
    <col min="15112" max="15112" width="9.140625" style="46" bestFit="1" customWidth="1"/>
    <col min="15113" max="15113" width="9" style="46" bestFit="1" customWidth="1"/>
    <col min="15114" max="15114" width="9.42578125" style="46" bestFit="1" customWidth="1"/>
    <col min="15115" max="15115" width="9" style="46" bestFit="1" customWidth="1"/>
    <col min="15116" max="15116" width="9.140625" style="46" customWidth="1"/>
    <col min="15117" max="15125" width="9" style="46" bestFit="1" customWidth="1"/>
    <col min="15126" max="15364" width="11" style="46"/>
    <col min="15365" max="15365" width="15" style="46" customWidth="1"/>
    <col min="15366" max="15367" width="9.42578125" style="46" bestFit="1" customWidth="1"/>
    <col min="15368" max="15368" width="9.140625" style="46" bestFit="1" customWidth="1"/>
    <col min="15369" max="15369" width="9" style="46" bestFit="1" customWidth="1"/>
    <col min="15370" max="15370" width="9.42578125" style="46" bestFit="1" customWidth="1"/>
    <col min="15371" max="15371" width="9" style="46" bestFit="1" customWidth="1"/>
    <col min="15372" max="15372" width="9.140625" style="46" customWidth="1"/>
    <col min="15373" max="15381" width="9" style="46" bestFit="1" customWidth="1"/>
    <col min="15382" max="15620" width="11" style="46"/>
    <col min="15621" max="15621" width="15" style="46" customWidth="1"/>
    <col min="15622" max="15623" width="9.42578125" style="46" bestFit="1" customWidth="1"/>
    <col min="15624" max="15624" width="9.140625" style="46" bestFit="1" customWidth="1"/>
    <col min="15625" max="15625" width="9" style="46" bestFit="1" customWidth="1"/>
    <col min="15626" max="15626" width="9.42578125" style="46" bestFit="1" customWidth="1"/>
    <col min="15627" max="15627" width="9" style="46" bestFit="1" customWidth="1"/>
    <col min="15628" max="15628" width="9.140625" style="46" customWidth="1"/>
    <col min="15629" max="15637" width="9" style="46" bestFit="1" customWidth="1"/>
    <col min="15638" max="15876" width="11" style="46"/>
    <col min="15877" max="15877" width="15" style="46" customWidth="1"/>
    <col min="15878" max="15879" width="9.42578125" style="46" bestFit="1" customWidth="1"/>
    <col min="15880" max="15880" width="9.140625" style="46" bestFit="1" customWidth="1"/>
    <col min="15881" max="15881" width="9" style="46" bestFit="1" customWidth="1"/>
    <col min="15882" max="15882" width="9.42578125" style="46" bestFit="1" customWidth="1"/>
    <col min="15883" max="15883" width="9" style="46" bestFit="1" customWidth="1"/>
    <col min="15884" max="15884" width="9.140625" style="46" customWidth="1"/>
    <col min="15885" max="15893" width="9" style="46" bestFit="1" customWidth="1"/>
    <col min="15894" max="16132" width="11" style="46"/>
    <col min="16133" max="16133" width="15" style="46" customWidth="1"/>
    <col min="16134" max="16135" width="9.42578125" style="46" bestFit="1" customWidth="1"/>
    <col min="16136" max="16136" width="9.140625" style="46" bestFit="1" customWidth="1"/>
    <col min="16137" max="16137" width="9" style="46" bestFit="1" customWidth="1"/>
    <col min="16138" max="16138" width="9.42578125" style="46" bestFit="1" customWidth="1"/>
    <col min="16139" max="16139" width="9" style="46" bestFit="1" customWidth="1"/>
    <col min="16140" max="16140" width="9.140625" style="46" customWidth="1"/>
    <col min="16141" max="16149" width="9" style="46" bestFit="1" customWidth="1"/>
    <col min="16150" max="16384" width="11" style="46"/>
  </cols>
  <sheetData>
    <row r="1" spans="1:26" s="41" customFormat="1" ht="15" customHeight="1" x14ac:dyDescent="0.25">
      <c r="A1" s="273" t="s">
        <v>407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</row>
    <row r="2" spans="1:26" s="41" customFormat="1" ht="15" customHeight="1" x14ac:dyDescent="0.25">
      <c r="A2" s="273" t="s">
        <v>25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/>
      <c r="X2"/>
    </row>
    <row r="3" spans="1:26" s="41" customFormat="1" ht="15" customHeight="1" x14ac:dyDescent="0.25">
      <c r="A3" s="273" t="s">
        <v>229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372" t="s">
        <v>317</v>
      </c>
      <c r="X3" s="372"/>
    </row>
    <row r="4" spans="1:26" s="41" customFormat="1" ht="15" customHeight="1" x14ac:dyDescent="0.25">
      <c r="A4" s="273" t="s">
        <v>230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372"/>
      <c r="X4" s="372"/>
    </row>
    <row r="5" spans="1:26" s="41" customFormat="1" ht="15" customHeight="1" x14ac:dyDescent="0.25">
      <c r="A5" s="273" t="s">
        <v>480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64"/>
      <c r="X5" s="20"/>
      <c r="Y5" s="42"/>
      <c r="Z5" s="42"/>
    </row>
    <row r="6" spans="1:26" s="41" customFormat="1" ht="15" customHeight="1" x14ac:dyDescent="0.25">
      <c r="A6" s="273"/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42"/>
      <c r="X6" s="42"/>
      <c r="Y6" s="42"/>
      <c r="Z6" s="42"/>
    </row>
    <row r="7" spans="1:26" s="42" customFormat="1" ht="15" customHeight="1" thickBot="1" x14ac:dyDescent="0.3">
      <c r="A7" s="274"/>
      <c r="B7" s="274"/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46"/>
      <c r="X7" s="46"/>
      <c r="Y7" s="46"/>
      <c r="Z7" s="46"/>
    </row>
    <row r="8" spans="1:26" s="42" customFormat="1" ht="15" customHeight="1" thickBot="1" x14ac:dyDescent="0.3">
      <c r="A8" s="43" t="s">
        <v>228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  <c r="U8" s="44">
        <v>2019</v>
      </c>
      <c r="V8" s="44">
        <v>2020</v>
      </c>
      <c r="X8" s="46"/>
      <c r="Y8" s="46"/>
      <c r="Z8" s="46"/>
    </row>
    <row r="9" spans="1:26" ht="15" customHeight="1" x14ac:dyDescent="0.25">
      <c r="A9" s="45"/>
    </row>
    <row r="10" spans="1:26" ht="15" customHeight="1" x14ac:dyDescent="0.25">
      <c r="A10" s="47" t="s">
        <v>26</v>
      </c>
      <c r="B10" s="59">
        <f t="shared" ref="B10:M10" si="0">+B11+B16</f>
        <v>434913</v>
      </c>
      <c r="C10" s="59">
        <f t="shared" si="0"/>
        <v>435783</v>
      </c>
      <c r="D10" s="59">
        <f t="shared" si="0"/>
        <v>435923</v>
      </c>
      <c r="E10" s="59">
        <f t="shared" si="0"/>
        <v>435743</v>
      </c>
      <c r="F10" s="59">
        <f t="shared" si="0"/>
        <v>422990</v>
      </c>
      <c r="G10" s="59">
        <f t="shared" si="0"/>
        <v>412242</v>
      </c>
      <c r="H10" s="59">
        <f t="shared" si="0"/>
        <v>409730</v>
      </c>
      <c r="I10" s="59">
        <f t="shared" si="0"/>
        <v>411644</v>
      </c>
      <c r="J10" s="59">
        <f t="shared" si="0"/>
        <v>435676</v>
      </c>
      <c r="K10" s="59">
        <f t="shared" si="0"/>
        <v>418794</v>
      </c>
      <c r="L10" s="59">
        <f t="shared" si="0"/>
        <v>410497</v>
      </c>
      <c r="M10" s="59">
        <f t="shared" si="0"/>
        <v>403489</v>
      </c>
      <c r="N10" s="59">
        <f t="shared" ref="N10:S10" si="1">+N11+N16</f>
        <v>391991</v>
      </c>
      <c r="O10" s="59">
        <f t="shared" si="1"/>
        <v>391855</v>
      </c>
      <c r="P10" s="59">
        <f t="shared" si="1"/>
        <v>397591</v>
      </c>
      <c r="Q10" s="59">
        <f t="shared" si="1"/>
        <v>394914</v>
      </c>
      <c r="R10" s="59">
        <f t="shared" si="1"/>
        <v>395478</v>
      </c>
      <c r="S10" s="59">
        <f t="shared" si="1"/>
        <v>398299</v>
      </c>
      <c r="T10" s="59">
        <f t="shared" ref="T10:U10" si="2">+T11+T16</f>
        <v>438685</v>
      </c>
      <c r="U10" s="59">
        <f t="shared" si="2"/>
        <v>424141</v>
      </c>
      <c r="V10" s="59">
        <f t="shared" ref="V10" si="3">+V11+V16</f>
        <v>449361</v>
      </c>
      <c r="X10"/>
      <c r="Y10" s="252"/>
    </row>
    <row r="11" spans="1:26" ht="15" customHeight="1" x14ac:dyDescent="0.25">
      <c r="A11" s="49" t="s">
        <v>27</v>
      </c>
      <c r="B11" s="58">
        <f t="shared" ref="B11:M11" si="4">SUM(B12:B14)</f>
        <v>229029</v>
      </c>
      <c r="C11" s="58">
        <f t="shared" si="4"/>
        <v>228429</v>
      </c>
      <c r="D11" s="58">
        <f t="shared" si="4"/>
        <v>227649</v>
      </c>
      <c r="E11" s="58">
        <f t="shared" si="4"/>
        <v>225544</v>
      </c>
      <c r="F11" s="58">
        <f t="shared" si="4"/>
        <v>221779</v>
      </c>
      <c r="G11" s="58">
        <f t="shared" si="4"/>
        <v>218659</v>
      </c>
      <c r="H11" s="58">
        <f t="shared" si="4"/>
        <v>218602</v>
      </c>
      <c r="I11" s="58">
        <f t="shared" si="4"/>
        <v>216829</v>
      </c>
      <c r="J11" s="58">
        <f t="shared" si="4"/>
        <v>226309</v>
      </c>
      <c r="K11" s="58">
        <f t="shared" si="4"/>
        <v>210799</v>
      </c>
      <c r="L11" s="58">
        <f t="shared" si="4"/>
        <v>204021</v>
      </c>
      <c r="M11" s="58">
        <f t="shared" si="4"/>
        <v>201892</v>
      </c>
      <c r="N11" s="58">
        <f t="shared" ref="N11:S11" si="5">SUM(N12:N14)</f>
        <v>198404</v>
      </c>
      <c r="O11" s="58">
        <f t="shared" si="5"/>
        <v>200179</v>
      </c>
      <c r="P11" s="58">
        <f t="shared" si="5"/>
        <v>206485</v>
      </c>
      <c r="Q11" s="58">
        <f t="shared" si="5"/>
        <v>206524</v>
      </c>
      <c r="R11" s="58">
        <f t="shared" si="5"/>
        <v>206913</v>
      </c>
      <c r="S11" s="58">
        <f t="shared" si="5"/>
        <v>206298</v>
      </c>
      <c r="T11" s="58">
        <f t="shared" ref="T11:U11" si="6">SUM(T12:T14)</f>
        <v>224605</v>
      </c>
      <c r="U11" s="58">
        <f t="shared" si="6"/>
        <v>218361</v>
      </c>
      <c r="V11" s="58">
        <f t="shared" ref="V11" si="7">SUM(V12:V14)</f>
        <v>233087</v>
      </c>
      <c r="X11"/>
      <c r="Y11" s="252"/>
    </row>
    <row r="12" spans="1:26" ht="15" customHeight="1" x14ac:dyDescent="0.25">
      <c r="A12" s="49" t="s">
        <v>28</v>
      </c>
      <c r="B12" s="48">
        <f>77607+7+42</f>
        <v>77656</v>
      </c>
      <c r="C12" s="48">
        <v>76204</v>
      </c>
      <c r="D12" s="48">
        <v>77893</v>
      </c>
      <c r="E12" s="48">
        <v>76742</v>
      </c>
      <c r="F12" s="48">
        <v>75634</v>
      </c>
      <c r="G12" s="48">
        <v>74352</v>
      </c>
      <c r="H12" s="48">
        <v>76309</v>
      </c>
      <c r="I12" s="48">
        <v>72888</v>
      </c>
      <c r="J12" s="48">
        <v>73215</v>
      </c>
      <c r="K12" s="48">
        <v>68858</v>
      </c>
      <c r="L12" s="48">
        <v>68425</v>
      </c>
      <c r="M12" s="48">
        <v>67181</v>
      </c>
      <c r="N12" s="48">
        <v>66009</v>
      </c>
      <c r="O12" s="48">
        <v>67737</v>
      </c>
      <c r="P12" s="48">
        <v>74143</v>
      </c>
      <c r="Q12" s="48">
        <v>74173</v>
      </c>
      <c r="R12" s="48">
        <v>72441</v>
      </c>
      <c r="S12" s="48">
        <v>69574</v>
      </c>
      <c r="T12" s="48">
        <v>79062</v>
      </c>
      <c r="U12" s="48">
        <v>80721</v>
      </c>
      <c r="V12" s="48">
        <v>71720</v>
      </c>
      <c r="X12"/>
      <c r="Y12" s="252"/>
    </row>
    <row r="13" spans="1:26" ht="15" customHeight="1" x14ac:dyDescent="0.25">
      <c r="A13" s="49" t="s">
        <v>29</v>
      </c>
      <c r="B13" s="48">
        <f>76669+7+27</f>
        <v>76703</v>
      </c>
      <c r="C13" s="48">
        <v>77093</v>
      </c>
      <c r="D13" s="48">
        <v>74396</v>
      </c>
      <c r="E13" s="48">
        <v>76415</v>
      </c>
      <c r="F13" s="48">
        <v>73800</v>
      </c>
      <c r="G13" s="48">
        <v>73159</v>
      </c>
      <c r="H13" s="48">
        <v>71933</v>
      </c>
      <c r="I13" s="48">
        <v>74054</v>
      </c>
      <c r="J13" s="48">
        <v>75698</v>
      </c>
      <c r="K13" s="48">
        <v>68990</v>
      </c>
      <c r="L13" s="48">
        <v>67873</v>
      </c>
      <c r="M13" s="48">
        <v>67579</v>
      </c>
      <c r="N13" s="48">
        <v>65999</v>
      </c>
      <c r="O13" s="48">
        <v>66262</v>
      </c>
      <c r="P13" s="48">
        <v>66713</v>
      </c>
      <c r="Q13" s="48">
        <v>67028</v>
      </c>
      <c r="R13" s="48">
        <v>68130</v>
      </c>
      <c r="S13" s="48">
        <v>68083</v>
      </c>
      <c r="T13" s="48">
        <v>71726</v>
      </c>
      <c r="U13" s="48">
        <v>70868</v>
      </c>
      <c r="V13" s="48">
        <v>84267</v>
      </c>
    </row>
    <row r="14" spans="1:26" ht="15" customHeight="1" x14ac:dyDescent="0.25">
      <c r="A14" s="49" t="s">
        <v>30</v>
      </c>
      <c r="B14" s="48">
        <f>74635+9+26</f>
        <v>74670</v>
      </c>
      <c r="C14" s="48">
        <v>75132</v>
      </c>
      <c r="D14" s="48">
        <v>75360</v>
      </c>
      <c r="E14" s="48">
        <v>72387</v>
      </c>
      <c r="F14" s="48">
        <v>72345</v>
      </c>
      <c r="G14" s="48">
        <v>71148</v>
      </c>
      <c r="H14" s="48">
        <v>70360</v>
      </c>
      <c r="I14" s="48">
        <v>69887</v>
      </c>
      <c r="J14" s="48">
        <v>77396</v>
      </c>
      <c r="K14" s="48">
        <v>72951</v>
      </c>
      <c r="L14" s="48">
        <v>67723</v>
      </c>
      <c r="M14" s="48">
        <v>67132</v>
      </c>
      <c r="N14" s="48">
        <v>66396</v>
      </c>
      <c r="O14" s="48">
        <v>66180</v>
      </c>
      <c r="P14" s="48">
        <v>65629</v>
      </c>
      <c r="Q14" s="48">
        <v>65323</v>
      </c>
      <c r="R14" s="48">
        <v>66342</v>
      </c>
      <c r="S14" s="48">
        <v>68641</v>
      </c>
      <c r="T14" s="48">
        <v>73817</v>
      </c>
      <c r="U14" s="48">
        <v>66772</v>
      </c>
      <c r="V14" s="48">
        <v>77100</v>
      </c>
    </row>
    <row r="15" spans="1:26" ht="15" customHeight="1" x14ac:dyDescent="0.25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1:26" ht="15" customHeight="1" x14ac:dyDescent="0.25">
      <c r="A16" s="49" t="s">
        <v>31</v>
      </c>
      <c r="B16" s="58">
        <f t="shared" ref="B16:M16" si="8">SUM(B17:B19)</f>
        <v>205884</v>
      </c>
      <c r="C16" s="58">
        <f t="shared" si="8"/>
        <v>207354</v>
      </c>
      <c r="D16" s="58">
        <f t="shared" si="8"/>
        <v>208274</v>
      </c>
      <c r="E16" s="58">
        <f t="shared" si="8"/>
        <v>210199</v>
      </c>
      <c r="F16" s="58">
        <f t="shared" si="8"/>
        <v>201211</v>
      </c>
      <c r="G16" s="58">
        <f t="shared" si="8"/>
        <v>193583</v>
      </c>
      <c r="H16" s="58">
        <f t="shared" si="8"/>
        <v>191128</v>
      </c>
      <c r="I16" s="58">
        <f t="shared" si="8"/>
        <v>194815</v>
      </c>
      <c r="J16" s="58">
        <f t="shared" si="8"/>
        <v>209367</v>
      </c>
      <c r="K16" s="58">
        <f t="shared" si="8"/>
        <v>207995</v>
      </c>
      <c r="L16" s="58">
        <f t="shared" si="8"/>
        <v>206476</v>
      </c>
      <c r="M16" s="58">
        <f t="shared" si="8"/>
        <v>201597</v>
      </c>
      <c r="N16" s="58">
        <f t="shared" ref="N16:S16" si="9">SUM(N17:N19)</f>
        <v>193587</v>
      </c>
      <c r="O16" s="58">
        <f t="shared" si="9"/>
        <v>191676</v>
      </c>
      <c r="P16" s="58">
        <f t="shared" si="9"/>
        <v>191106</v>
      </c>
      <c r="Q16" s="58">
        <f t="shared" si="9"/>
        <v>188390</v>
      </c>
      <c r="R16" s="58">
        <f t="shared" si="9"/>
        <v>188565</v>
      </c>
      <c r="S16" s="58">
        <f t="shared" si="9"/>
        <v>192001</v>
      </c>
      <c r="T16" s="58">
        <f t="shared" ref="T16:U16" si="10">SUM(T17:T19)</f>
        <v>214080</v>
      </c>
      <c r="U16" s="58">
        <f t="shared" si="10"/>
        <v>205780</v>
      </c>
      <c r="V16" s="58">
        <f t="shared" ref="V16" si="11">SUM(V17:V19)</f>
        <v>216274</v>
      </c>
    </row>
    <row r="17" spans="1:25" ht="15" customHeight="1" x14ac:dyDescent="0.25">
      <c r="A17" s="49" t="s">
        <v>32</v>
      </c>
      <c r="B17" s="48">
        <f>70382+8+25</f>
        <v>70415</v>
      </c>
      <c r="C17" s="48">
        <v>70222</v>
      </c>
      <c r="D17" s="48">
        <v>69964</v>
      </c>
      <c r="E17" s="48">
        <v>70018</v>
      </c>
      <c r="F17" s="48">
        <v>65479</v>
      </c>
      <c r="G17" s="48">
        <v>66159</v>
      </c>
      <c r="H17" s="48">
        <v>64111</v>
      </c>
      <c r="I17" s="48">
        <v>64463</v>
      </c>
      <c r="J17" s="48">
        <v>69784</v>
      </c>
      <c r="K17" s="48">
        <v>69845</v>
      </c>
      <c r="L17" s="48">
        <v>67642</v>
      </c>
      <c r="M17" s="48">
        <v>62962</v>
      </c>
      <c r="N17" s="48">
        <v>61834</v>
      </c>
      <c r="O17" s="48">
        <v>62895</v>
      </c>
      <c r="P17" s="48">
        <v>62233</v>
      </c>
      <c r="Q17" s="48">
        <v>61696</v>
      </c>
      <c r="R17" s="48">
        <v>62612</v>
      </c>
      <c r="S17" s="48">
        <v>64130</v>
      </c>
      <c r="T17" s="48">
        <v>73946</v>
      </c>
      <c r="U17" s="48">
        <v>67963</v>
      </c>
      <c r="V17" s="48">
        <v>71151</v>
      </c>
    </row>
    <row r="18" spans="1:25" ht="15" customHeight="1" x14ac:dyDescent="0.25">
      <c r="A18" s="49" t="s">
        <v>33</v>
      </c>
      <c r="B18" s="48">
        <f>67081+13+38</f>
        <v>67132</v>
      </c>
      <c r="C18" s="48">
        <v>68475</v>
      </c>
      <c r="D18" s="48">
        <v>68314</v>
      </c>
      <c r="E18" s="48">
        <v>68781</v>
      </c>
      <c r="F18" s="48">
        <v>67063</v>
      </c>
      <c r="G18" s="48">
        <v>63881</v>
      </c>
      <c r="H18" s="48">
        <v>64661</v>
      </c>
      <c r="I18" s="48">
        <v>64445</v>
      </c>
      <c r="J18" s="48">
        <v>69614</v>
      </c>
      <c r="K18" s="48">
        <v>68404</v>
      </c>
      <c r="L18" s="48">
        <v>69680</v>
      </c>
      <c r="M18" s="48">
        <v>67484</v>
      </c>
      <c r="N18" s="48">
        <v>62580</v>
      </c>
      <c r="O18" s="48">
        <v>62903</v>
      </c>
      <c r="P18" s="48">
        <v>63446</v>
      </c>
      <c r="Q18" s="48">
        <v>61515</v>
      </c>
      <c r="R18" s="48">
        <v>61540</v>
      </c>
      <c r="S18" s="48">
        <v>63234</v>
      </c>
      <c r="T18" s="48">
        <v>70745</v>
      </c>
      <c r="U18" s="48">
        <v>68600</v>
      </c>
      <c r="V18" s="48">
        <v>71951</v>
      </c>
    </row>
    <row r="19" spans="1:25" ht="15" customHeight="1" x14ac:dyDescent="0.25">
      <c r="A19" s="49" t="s">
        <v>34</v>
      </c>
      <c r="B19" s="48">
        <f>68290+12+35</f>
        <v>68337</v>
      </c>
      <c r="C19" s="48">
        <v>68657</v>
      </c>
      <c r="D19" s="48">
        <v>69996</v>
      </c>
      <c r="E19" s="48">
        <v>71400</v>
      </c>
      <c r="F19" s="48">
        <v>68669</v>
      </c>
      <c r="G19" s="48">
        <v>63543</v>
      </c>
      <c r="H19" s="48">
        <v>62356</v>
      </c>
      <c r="I19" s="48">
        <v>65907</v>
      </c>
      <c r="J19" s="48">
        <v>69969</v>
      </c>
      <c r="K19" s="48">
        <v>69746</v>
      </c>
      <c r="L19" s="48">
        <v>69154</v>
      </c>
      <c r="M19" s="48">
        <v>71151</v>
      </c>
      <c r="N19" s="48">
        <v>69173</v>
      </c>
      <c r="O19" s="48">
        <v>65878</v>
      </c>
      <c r="P19" s="48">
        <v>65427</v>
      </c>
      <c r="Q19" s="48">
        <v>65179</v>
      </c>
      <c r="R19" s="48">
        <v>64413</v>
      </c>
      <c r="S19" s="48">
        <v>64637</v>
      </c>
      <c r="T19" s="48">
        <v>69389</v>
      </c>
      <c r="U19" s="48">
        <v>69217</v>
      </c>
      <c r="V19" s="48">
        <v>73172</v>
      </c>
    </row>
    <row r="20" spans="1:25" ht="15" customHeight="1" x14ac:dyDescent="0.25"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5" ht="15" customHeight="1" x14ac:dyDescent="0.2">
      <c r="A21" s="47" t="s">
        <v>35</v>
      </c>
      <c r="B21" s="59">
        <f t="shared" ref="B21:M21" si="12">+B22+B27</f>
        <v>42869</v>
      </c>
      <c r="C21" s="59">
        <f t="shared" si="12"/>
        <v>44889</v>
      </c>
      <c r="D21" s="59">
        <f t="shared" si="12"/>
        <v>45914</v>
      </c>
      <c r="E21" s="59">
        <f t="shared" si="12"/>
        <v>44085</v>
      </c>
      <c r="F21" s="59">
        <f t="shared" si="12"/>
        <v>48287</v>
      </c>
      <c r="G21" s="59">
        <f t="shared" si="12"/>
        <v>55329</v>
      </c>
      <c r="H21" s="59">
        <f t="shared" si="12"/>
        <v>55445</v>
      </c>
      <c r="I21" s="59">
        <f t="shared" si="12"/>
        <v>54153</v>
      </c>
      <c r="J21" s="59">
        <f t="shared" si="12"/>
        <v>45555</v>
      </c>
      <c r="K21" s="59">
        <f t="shared" si="12"/>
        <v>50627</v>
      </c>
      <c r="L21" s="59">
        <f t="shared" si="12"/>
        <v>50672</v>
      </c>
      <c r="M21" s="59">
        <f t="shared" si="12"/>
        <v>48888</v>
      </c>
      <c r="N21" s="59">
        <f t="shared" ref="N21:S21" si="13">+N22+N27</f>
        <v>45652</v>
      </c>
      <c r="O21" s="59">
        <f t="shared" si="13"/>
        <v>41298</v>
      </c>
      <c r="P21" s="59">
        <f t="shared" si="13"/>
        <v>32072</v>
      </c>
      <c r="Q21" s="59">
        <f t="shared" si="13"/>
        <v>33148</v>
      </c>
      <c r="R21" s="59">
        <f t="shared" si="13"/>
        <v>31831</v>
      </c>
      <c r="S21" s="59">
        <f t="shared" si="13"/>
        <v>31077</v>
      </c>
      <c r="T21" s="59">
        <f t="shared" ref="T21:U21" si="14">+T22+T27</f>
        <v>8343</v>
      </c>
      <c r="U21" s="59">
        <f t="shared" si="14"/>
        <v>27599</v>
      </c>
      <c r="V21" s="59">
        <f t="shared" ref="V21" si="15">+V22+V27</f>
        <v>12480</v>
      </c>
      <c r="X21" s="252"/>
      <c r="Y21" s="252"/>
    </row>
    <row r="22" spans="1:25" ht="15" customHeight="1" x14ac:dyDescent="0.2">
      <c r="A22" s="49" t="s">
        <v>27</v>
      </c>
      <c r="B22" s="58">
        <f t="shared" ref="B22:M22" si="16">SUM(B23:B25)</f>
        <v>16439</v>
      </c>
      <c r="C22" s="58">
        <f t="shared" si="16"/>
        <v>15823</v>
      </c>
      <c r="D22" s="58">
        <f t="shared" si="16"/>
        <v>16896</v>
      </c>
      <c r="E22" s="58">
        <f t="shared" si="16"/>
        <v>16888</v>
      </c>
      <c r="F22" s="58">
        <f t="shared" si="16"/>
        <v>17932</v>
      </c>
      <c r="G22" s="58">
        <f t="shared" si="16"/>
        <v>19460</v>
      </c>
      <c r="H22" s="58">
        <f t="shared" si="16"/>
        <v>20620</v>
      </c>
      <c r="I22" s="58">
        <f t="shared" si="16"/>
        <v>21177</v>
      </c>
      <c r="J22" s="58">
        <f t="shared" si="16"/>
        <v>20007</v>
      </c>
      <c r="K22" s="58">
        <f t="shared" si="16"/>
        <v>21459</v>
      </c>
      <c r="L22" s="58">
        <f t="shared" si="16"/>
        <v>21120</v>
      </c>
      <c r="M22" s="58">
        <f t="shared" si="16"/>
        <v>20039</v>
      </c>
      <c r="N22" s="58">
        <f t="shared" ref="N22:S22" si="17">SUM(N23:N25)</f>
        <v>18677</v>
      </c>
      <c r="O22" s="58">
        <f t="shared" si="17"/>
        <v>16922</v>
      </c>
      <c r="P22" s="58">
        <f t="shared" si="17"/>
        <v>10254</v>
      </c>
      <c r="Q22" s="58">
        <f t="shared" si="17"/>
        <v>11764</v>
      </c>
      <c r="R22" s="58">
        <f t="shared" si="17"/>
        <v>12335</v>
      </c>
      <c r="S22" s="58">
        <f t="shared" si="17"/>
        <v>12423</v>
      </c>
      <c r="T22" s="58">
        <f t="shared" ref="T22:U22" si="18">SUM(T23:T25)</f>
        <v>5022</v>
      </c>
      <c r="U22" s="58">
        <f t="shared" si="18"/>
        <v>12412</v>
      </c>
      <c r="V22" s="58">
        <f t="shared" ref="V22" si="19">SUM(V23:V25)</f>
        <v>6111</v>
      </c>
      <c r="X22" s="252"/>
      <c r="Y22" s="252"/>
    </row>
    <row r="23" spans="1:25" ht="15" customHeight="1" x14ac:dyDescent="0.2">
      <c r="A23" s="49" t="s">
        <v>28</v>
      </c>
      <c r="B23" s="48">
        <f>4611+5</f>
        <v>4616</v>
      </c>
      <c r="C23" s="48">
        <v>4348</v>
      </c>
      <c r="D23" s="48">
        <v>4787</v>
      </c>
      <c r="E23" s="48">
        <v>4895</v>
      </c>
      <c r="F23" s="48">
        <v>4944</v>
      </c>
      <c r="G23" s="48">
        <v>5409</v>
      </c>
      <c r="H23" s="48">
        <v>6048</v>
      </c>
      <c r="I23" s="48">
        <v>6214</v>
      </c>
      <c r="J23" s="48">
        <v>7235</v>
      </c>
      <c r="K23" s="48">
        <v>7454</v>
      </c>
      <c r="L23" s="48">
        <v>7628</v>
      </c>
      <c r="M23" s="48">
        <v>7514</v>
      </c>
      <c r="N23" s="48">
        <v>7252</v>
      </c>
      <c r="O23" s="48">
        <v>6596</v>
      </c>
      <c r="P23" s="48">
        <v>141</v>
      </c>
      <c r="Q23" s="48">
        <v>76</v>
      </c>
      <c r="R23" s="48">
        <v>82</v>
      </c>
      <c r="S23" s="48">
        <v>139</v>
      </c>
      <c r="T23" s="48">
        <v>82</v>
      </c>
      <c r="U23" s="48">
        <v>86</v>
      </c>
      <c r="V23" s="48">
        <v>68</v>
      </c>
      <c r="X23" s="252"/>
      <c r="Y23" s="252"/>
    </row>
    <row r="24" spans="1:25" ht="15" customHeight="1" x14ac:dyDescent="0.25">
      <c r="A24" s="49" t="s">
        <v>29</v>
      </c>
      <c r="B24" s="48">
        <v>5126</v>
      </c>
      <c r="C24" s="48">
        <v>4913</v>
      </c>
      <c r="D24" s="48">
        <v>5375</v>
      </c>
      <c r="E24" s="48">
        <v>5200</v>
      </c>
      <c r="F24" s="48">
        <v>5649</v>
      </c>
      <c r="G24" s="48">
        <v>6107</v>
      </c>
      <c r="H24" s="48">
        <v>6507</v>
      </c>
      <c r="I24" s="48">
        <v>6669</v>
      </c>
      <c r="J24" s="48">
        <v>6052</v>
      </c>
      <c r="K24" s="48">
        <v>6670</v>
      </c>
      <c r="L24" s="48">
        <v>6343</v>
      </c>
      <c r="M24" s="48">
        <v>5918</v>
      </c>
      <c r="N24" s="48">
        <v>5431</v>
      </c>
      <c r="O24" s="48">
        <v>4961</v>
      </c>
      <c r="P24" s="48">
        <v>5180</v>
      </c>
      <c r="Q24" s="48">
        <v>6312</v>
      </c>
      <c r="R24" s="48">
        <v>6776</v>
      </c>
      <c r="S24" s="48">
        <v>6859</v>
      </c>
      <c r="T24" s="48">
        <v>3645</v>
      </c>
      <c r="U24" s="48">
        <v>7026</v>
      </c>
      <c r="V24" s="48">
        <v>3836</v>
      </c>
    </row>
    <row r="25" spans="1:25" ht="15" customHeight="1" x14ac:dyDescent="0.25">
      <c r="A25" s="49" t="s">
        <v>30</v>
      </c>
      <c r="B25" s="48">
        <f>6676+21</f>
        <v>6697</v>
      </c>
      <c r="C25" s="48">
        <v>6562</v>
      </c>
      <c r="D25" s="48">
        <v>6734</v>
      </c>
      <c r="E25" s="48">
        <v>6793</v>
      </c>
      <c r="F25" s="48">
        <v>7339</v>
      </c>
      <c r="G25" s="48">
        <v>7944</v>
      </c>
      <c r="H25" s="48">
        <v>8065</v>
      </c>
      <c r="I25" s="48">
        <v>8294</v>
      </c>
      <c r="J25" s="48">
        <v>6720</v>
      </c>
      <c r="K25" s="48">
        <v>7335</v>
      </c>
      <c r="L25" s="48">
        <v>7149</v>
      </c>
      <c r="M25" s="48">
        <v>6607</v>
      </c>
      <c r="N25" s="48">
        <v>5994</v>
      </c>
      <c r="O25" s="48">
        <v>5365</v>
      </c>
      <c r="P25" s="48">
        <v>4933</v>
      </c>
      <c r="Q25" s="48">
        <v>5376</v>
      </c>
      <c r="R25" s="48">
        <v>5477</v>
      </c>
      <c r="S25" s="48">
        <v>5425</v>
      </c>
      <c r="T25" s="48">
        <v>1295</v>
      </c>
      <c r="U25" s="48">
        <v>5300</v>
      </c>
      <c r="V25" s="48">
        <v>2207</v>
      </c>
    </row>
    <row r="26" spans="1:25" ht="15" customHeight="1" x14ac:dyDescent="0.25"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5" ht="15" customHeight="1" x14ac:dyDescent="0.25">
      <c r="A27" s="49" t="s">
        <v>31</v>
      </c>
      <c r="B27" s="58">
        <f t="shared" ref="B27:M27" si="20">SUM(B28:B30)</f>
        <v>26430</v>
      </c>
      <c r="C27" s="58">
        <f t="shared" si="20"/>
        <v>29066</v>
      </c>
      <c r="D27" s="58">
        <f t="shared" si="20"/>
        <v>29018</v>
      </c>
      <c r="E27" s="58">
        <f t="shared" si="20"/>
        <v>27197</v>
      </c>
      <c r="F27" s="58">
        <f t="shared" si="20"/>
        <v>30355</v>
      </c>
      <c r="G27" s="58">
        <f t="shared" si="20"/>
        <v>35869</v>
      </c>
      <c r="H27" s="58">
        <f t="shared" si="20"/>
        <v>34825</v>
      </c>
      <c r="I27" s="58">
        <f t="shared" si="20"/>
        <v>32976</v>
      </c>
      <c r="J27" s="58">
        <f t="shared" si="20"/>
        <v>25548</v>
      </c>
      <c r="K27" s="58">
        <f t="shared" si="20"/>
        <v>29168</v>
      </c>
      <c r="L27" s="58">
        <f t="shared" si="20"/>
        <v>29552</v>
      </c>
      <c r="M27" s="58">
        <f t="shared" si="20"/>
        <v>28849</v>
      </c>
      <c r="N27" s="58">
        <f t="shared" ref="N27:S27" si="21">SUM(N28:N30)</f>
        <v>26975</v>
      </c>
      <c r="O27" s="58">
        <f t="shared" si="21"/>
        <v>24376</v>
      </c>
      <c r="P27" s="58">
        <f t="shared" si="21"/>
        <v>21818</v>
      </c>
      <c r="Q27" s="58">
        <f t="shared" si="21"/>
        <v>21384</v>
      </c>
      <c r="R27" s="58">
        <f t="shared" si="21"/>
        <v>19496</v>
      </c>
      <c r="S27" s="58">
        <f t="shared" si="21"/>
        <v>18654</v>
      </c>
      <c r="T27" s="58">
        <f t="shared" ref="T27:U27" si="22">SUM(T28:T30)</f>
        <v>3321</v>
      </c>
      <c r="U27" s="58">
        <f t="shared" si="22"/>
        <v>15187</v>
      </c>
      <c r="V27" s="58">
        <f t="shared" ref="V27" si="23">SUM(V28:V30)</f>
        <v>6369</v>
      </c>
    </row>
    <row r="28" spans="1:25" ht="15" customHeight="1" x14ac:dyDescent="0.25">
      <c r="A28" s="49" t="s">
        <v>32</v>
      </c>
      <c r="B28" s="48">
        <f>10999+2+21</f>
        <v>11022</v>
      </c>
      <c r="C28" s="48">
        <v>11312</v>
      </c>
      <c r="D28" s="48">
        <v>11562</v>
      </c>
      <c r="E28" s="48">
        <v>11301</v>
      </c>
      <c r="F28" s="48">
        <v>11933</v>
      </c>
      <c r="G28" s="48">
        <v>12731</v>
      </c>
      <c r="H28" s="48">
        <v>13499</v>
      </c>
      <c r="I28" s="48">
        <v>13789</v>
      </c>
      <c r="J28" s="48">
        <v>11865</v>
      </c>
      <c r="K28" s="48">
        <v>13230</v>
      </c>
      <c r="L28" s="48">
        <v>12541</v>
      </c>
      <c r="M28" s="48">
        <v>11779</v>
      </c>
      <c r="N28" s="48">
        <v>11103</v>
      </c>
      <c r="O28" s="48">
        <v>10151</v>
      </c>
      <c r="P28" s="48">
        <v>9151</v>
      </c>
      <c r="Q28" s="48">
        <v>8617</v>
      </c>
      <c r="R28" s="48">
        <v>7866</v>
      </c>
      <c r="S28" s="48">
        <v>7855</v>
      </c>
      <c r="T28" s="48">
        <v>1630</v>
      </c>
      <c r="U28" s="48">
        <v>6233</v>
      </c>
      <c r="V28" s="48">
        <v>2372</v>
      </c>
    </row>
    <row r="29" spans="1:25" ht="15" customHeight="1" x14ac:dyDescent="0.25">
      <c r="A29" s="49" t="s">
        <v>33</v>
      </c>
      <c r="B29" s="48">
        <f>11437+1+16</f>
        <v>11454</v>
      </c>
      <c r="C29" s="48">
        <v>11343</v>
      </c>
      <c r="D29" s="48">
        <v>11210</v>
      </c>
      <c r="E29" s="48">
        <v>11207</v>
      </c>
      <c r="F29" s="48">
        <v>11154</v>
      </c>
      <c r="G29" s="48">
        <v>11324</v>
      </c>
      <c r="H29" s="48">
        <v>11763</v>
      </c>
      <c r="I29" s="48">
        <v>11608</v>
      </c>
      <c r="J29" s="48">
        <v>8777</v>
      </c>
      <c r="K29" s="48">
        <v>9918</v>
      </c>
      <c r="L29" s="48">
        <v>10412</v>
      </c>
      <c r="M29" s="48">
        <v>10154</v>
      </c>
      <c r="N29" s="48">
        <v>9848</v>
      </c>
      <c r="O29" s="48">
        <v>8528</v>
      </c>
      <c r="P29" s="48">
        <v>7640</v>
      </c>
      <c r="Q29" s="48">
        <v>7796</v>
      </c>
      <c r="R29" s="48">
        <v>7424</v>
      </c>
      <c r="S29" s="48">
        <v>6865</v>
      </c>
      <c r="T29" s="48">
        <v>1178</v>
      </c>
      <c r="U29" s="48">
        <v>5982</v>
      </c>
      <c r="V29" s="48">
        <v>2650</v>
      </c>
    </row>
    <row r="30" spans="1:25" ht="15" customHeight="1" x14ac:dyDescent="0.25">
      <c r="A30" s="49" t="s">
        <v>34</v>
      </c>
      <c r="B30" s="48">
        <f>3954</f>
        <v>3954</v>
      </c>
      <c r="C30" s="48">
        <v>6411</v>
      </c>
      <c r="D30" s="48">
        <v>6246</v>
      </c>
      <c r="E30" s="48">
        <v>4689</v>
      </c>
      <c r="F30" s="48">
        <v>7268</v>
      </c>
      <c r="G30" s="48">
        <v>11814</v>
      </c>
      <c r="H30" s="48">
        <v>9563</v>
      </c>
      <c r="I30" s="48">
        <v>7579</v>
      </c>
      <c r="J30" s="48">
        <v>4906</v>
      </c>
      <c r="K30" s="48">
        <v>6020</v>
      </c>
      <c r="L30" s="48">
        <v>6599</v>
      </c>
      <c r="M30" s="48">
        <v>6916</v>
      </c>
      <c r="N30" s="48">
        <v>6024</v>
      </c>
      <c r="O30" s="48">
        <v>5697</v>
      </c>
      <c r="P30" s="48">
        <v>5027</v>
      </c>
      <c r="Q30" s="48">
        <v>4971</v>
      </c>
      <c r="R30" s="48">
        <v>4206</v>
      </c>
      <c r="S30" s="48">
        <v>3934</v>
      </c>
      <c r="T30" s="48">
        <v>513</v>
      </c>
      <c r="U30" s="48">
        <v>2972</v>
      </c>
      <c r="V30" s="48">
        <v>1347</v>
      </c>
    </row>
    <row r="31" spans="1:25" ht="15" customHeight="1" x14ac:dyDescent="0.25"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</row>
    <row r="32" spans="1:25" ht="15" customHeight="1" x14ac:dyDescent="0.25">
      <c r="A32" s="47" t="s">
        <v>36</v>
      </c>
      <c r="B32" s="59">
        <f t="shared" ref="B32:M32" si="24">+B33+B38</f>
        <v>34323</v>
      </c>
      <c r="C32" s="59">
        <f t="shared" si="24"/>
        <v>31914</v>
      </c>
      <c r="D32" s="59">
        <f t="shared" si="24"/>
        <v>30772</v>
      </c>
      <c r="E32" s="59">
        <f t="shared" si="24"/>
        <v>31449</v>
      </c>
      <c r="F32" s="59">
        <f t="shared" si="24"/>
        <v>31952</v>
      </c>
      <c r="G32" s="59">
        <f t="shared" si="24"/>
        <v>32947</v>
      </c>
      <c r="H32" s="59">
        <f t="shared" si="24"/>
        <v>34606</v>
      </c>
      <c r="I32" s="59">
        <f t="shared" si="24"/>
        <v>33150</v>
      </c>
      <c r="J32" s="59">
        <f t="shared" si="24"/>
        <v>12531</v>
      </c>
      <c r="K32" s="59">
        <f t="shared" si="24"/>
        <v>17451</v>
      </c>
      <c r="L32" s="59">
        <f t="shared" si="24"/>
        <v>16823</v>
      </c>
      <c r="M32" s="59">
        <f t="shared" si="24"/>
        <v>16575</v>
      </c>
      <c r="N32" s="59">
        <f t="shared" ref="N32:S32" si="25">+N33+N38</f>
        <v>15203</v>
      </c>
      <c r="O32" s="59">
        <f t="shared" si="25"/>
        <v>11106</v>
      </c>
      <c r="P32" s="59">
        <f t="shared" si="25"/>
        <v>9706</v>
      </c>
      <c r="Q32" s="59">
        <f t="shared" si="25"/>
        <v>9724</v>
      </c>
      <c r="R32" s="59">
        <f t="shared" si="25"/>
        <v>10710</v>
      </c>
      <c r="S32" s="59">
        <f t="shared" si="25"/>
        <v>9943</v>
      </c>
      <c r="T32" s="59">
        <f t="shared" ref="T32:U32" si="26">+T33+T38</f>
        <v>2558</v>
      </c>
      <c r="U32" s="59">
        <f t="shared" si="26"/>
        <v>10341</v>
      </c>
      <c r="V32" s="59">
        <f t="shared" ref="V32" si="27">+V33+V38</f>
        <v>207</v>
      </c>
    </row>
    <row r="33" spans="1:26" ht="15" customHeight="1" x14ac:dyDescent="0.25">
      <c r="A33" s="49" t="s">
        <v>27</v>
      </c>
      <c r="B33" s="58">
        <f t="shared" ref="B33:M33" si="28">SUM(B34:B36)</f>
        <v>23598</v>
      </c>
      <c r="C33" s="58">
        <f t="shared" si="28"/>
        <v>22083</v>
      </c>
      <c r="D33" s="58">
        <f t="shared" si="28"/>
        <v>21360</v>
      </c>
      <c r="E33" s="58">
        <f t="shared" si="28"/>
        <v>21819</v>
      </c>
      <c r="F33" s="58">
        <f t="shared" si="28"/>
        <v>22073</v>
      </c>
      <c r="G33" s="58">
        <f t="shared" si="28"/>
        <v>22351</v>
      </c>
      <c r="H33" s="58">
        <f t="shared" si="28"/>
        <v>23177</v>
      </c>
      <c r="I33" s="58">
        <f t="shared" si="28"/>
        <v>22674</v>
      </c>
      <c r="J33" s="58">
        <f t="shared" si="28"/>
        <v>8229</v>
      </c>
      <c r="K33" s="58">
        <f t="shared" si="28"/>
        <v>11935</v>
      </c>
      <c r="L33" s="58">
        <f t="shared" si="28"/>
        <v>11134</v>
      </c>
      <c r="M33" s="58">
        <f t="shared" si="28"/>
        <v>10899</v>
      </c>
      <c r="N33" s="58">
        <f t="shared" ref="N33:S33" si="29">SUM(N34:N36)</f>
        <v>9995</v>
      </c>
      <c r="O33" s="58">
        <f t="shared" si="29"/>
        <v>7157</v>
      </c>
      <c r="P33" s="58">
        <f t="shared" si="29"/>
        <v>6362</v>
      </c>
      <c r="Q33" s="58">
        <f t="shared" si="29"/>
        <v>6251</v>
      </c>
      <c r="R33" s="58">
        <f t="shared" si="29"/>
        <v>7331</v>
      </c>
      <c r="S33" s="58">
        <f t="shared" si="29"/>
        <v>6903</v>
      </c>
      <c r="T33" s="58">
        <f t="shared" ref="T33:U33" si="30">SUM(T34:T36)</f>
        <v>2044</v>
      </c>
      <c r="U33" s="58">
        <f t="shared" si="30"/>
        <v>7425</v>
      </c>
      <c r="V33" s="58">
        <f t="shared" ref="V33" si="31">SUM(V34:V36)</f>
        <v>96</v>
      </c>
    </row>
    <row r="34" spans="1:26" ht="15" customHeight="1" x14ac:dyDescent="0.25">
      <c r="A34" s="49" t="s">
        <v>28</v>
      </c>
      <c r="B34" s="48">
        <v>12084</v>
      </c>
      <c r="C34" s="48">
        <v>11240</v>
      </c>
      <c r="D34" s="48">
        <v>11204</v>
      </c>
      <c r="E34" s="48">
        <v>11356</v>
      </c>
      <c r="F34" s="48">
        <v>11297</v>
      </c>
      <c r="G34" s="48">
        <v>11236</v>
      </c>
      <c r="H34" s="48">
        <v>11850</v>
      </c>
      <c r="I34" s="48">
        <v>11774</v>
      </c>
      <c r="J34" s="48">
        <v>4169</v>
      </c>
      <c r="K34" s="48">
        <v>5861</v>
      </c>
      <c r="L34" s="48">
        <v>5695</v>
      </c>
      <c r="M34" s="48">
        <v>5776</v>
      </c>
      <c r="N34" s="48">
        <v>5358</v>
      </c>
      <c r="O34" s="48">
        <v>3776</v>
      </c>
      <c r="P34" s="48">
        <v>3188</v>
      </c>
      <c r="Q34" s="48">
        <v>932</v>
      </c>
      <c r="R34" s="48">
        <v>779</v>
      </c>
      <c r="S34" s="48">
        <v>576</v>
      </c>
      <c r="T34" s="48">
        <v>303</v>
      </c>
      <c r="U34" s="48">
        <v>606</v>
      </c>
      <c r="V34" s="48">
        <v>22</v>
      </c>
    </row>
    <row r="35" spans="1:26" ht="15" customHeight="1" x14ac:dyDescent="0.25">
      <c r="A35" s="49" t="s">
        <v>29</v>
      </c>
      <c r="B35" s="48">
        <v>6531</v>
      </c>
      <c r="C35" s="48">
        <v>6072</v>
      </c>
      <c r="D35" s="48">
        <v>5754</v>
      </c>
      <c r="E35" s="48">
        <v>5880</v>
      </c>
      <c r="F35" s="48">
        <v>5829</v>
      </c>
      <c r="G35" s="48">
        <v>6104</v>
      </c>
      <c r="H35" s="48">
        <v>6084</v>
      </c>
      <c r="I35" s="48">
        <v>5889</v>
      </c>
      <c r="J35" s="48">
        <v>2257</v>
      </c>
      <c r="K35" s="48">
        <v>3560</v>
      </c>
      <c r="L35" s="48">
        <v>3138</v>
      </c>
      <c r="M35" s="48">
        <v>2906</v>
      </c>
      <c r="N35" s="48">
        <v>2735</v>
      </c>
      <c r="O35" s="48">
        <v>1983</v>
      </c>
      <c r="P35" s="48">
        <v>1879</v>
      </c>
      <c r="Q35" s="48">
        <v>3775</v>
      </c>
      <c r="R35" s="48">
        <v>4797</v>
      </c>
      <c r="S35" s="48">
        <v>4705</v>
      </c>
      <c r="T35" s="48">
        <v>1383</v>
      </c>
      <c r="U35" s="48">
        <v>4376</v>
      </c>
      <c r="V35" s="48">
        <v>42</v>
      </c>
    </row>
    <row r="36" spans="1:26" ht="15" customHeight="1" x14ac:dyDescent="0.25">
      <c r="A36" s="49" t="s">
        <v>30</v>
      </c>
      <c r="B36" s="48">
        <v>4983</v>
      </c>
      <c r="C36" s="48">
        <v>4771</v>
      </c>
      <c r="D36" s="48">
        <v>4402</v>
      </c>
      <c r="E36" s="48">
        <v>4583</v>
      </c>
      <c r="F36" s="48">
        <v>4947</v>
      </c>
      <c r="G36" s="48">
        <v>5011</v>
      </c>
      <c r="H36" s="48">
        <v>5243</v>
      </c>
      <c r="I36" s="48">
        <v>5011</v>
      </c>
      <c r="J36" s="48">
        <v>1803</v>
      </c>
      <c r="K36" s="48">
        <v>2514</v>
      </c>
      <c r="L36" s="48">
        <v>2301</v>
      </c>
      <c r="M36" s="48">
        <v>2217</v>
      </c>
      <c r="N36" s="48">
        <v>1902</v>
      </c>
      <c r="O36" s="48">
        <v>1398</v>
      </c>
      <c r="P36" s="48">
        <v>1295</v>
      </c>
      <c r="Q36" s="48">
        <v>1544</v>
      </c>
      <c r="R36" s="48">
        <v>1755</v>
      </c>
      <c r="S36" s="48">
        <v>1622</v>
      </c>
      <c r="T36" s="48">
        <v>358</v>
      </c>
      <c r="U36" s="48">
        <v>2443</v>
      </c>
      <c r="V36" s="48">
        <v>32</v>
      </c>
    </row>
    <row r="37" spans="1:26" ht="15" customHeight="1" x14ac:dyDescent="0.25"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</row>
    <row r="38" spans="1:26" ht="15" customHeight="1" x14ac:dyDescent="0.25">
      <c r="A38" s="49" t="s">
        <v>31</v>
      </c>
      <c r="B38" s="58">
        <f t="shared" ref="B38:M38" si="32">SUM(B39:B41)</f>
        <v>10725</v>
      </c>
      <c r="C38" s="58">
        <f t="shared" si="32"/>
        <v>9831</v>
      </c>
      <c r="D38" s="58">
        <f t="shared" si="32"/>
        <v>9412</v>
      </c>
      <c r="E38" s="58">
        <f t="shared" si="32"/>
        <v>9630</v>
      </c>
      <c r="F38" s="58">
        <f t="shared" si="32"/>
        <v>9879</v>
      </c>
      <c r="G38" s="58">
        <f t="shared" si="32"/>
        <v>10596</v>
      </c>
      <c r="H38" s="58">
        <f t="shared" si="32"/>
        <v>11429</v>
      </c>
      <c r="I38" s="58">
        <f t="shared" si="32"/>
        <v>10476</v>
      </c>
      <c r="J38" s="58">
        <f t="shared" si="32"/>
        <v>4302</v>
      </c>
      <c r="K38" s="58">
        <f t="shared" si="32"/>
        <v>5516</v>
      </c>
      <c r="L38" s="58">
        <f t="shared" si="32"/>
        <v>5689</v>
      </c>
      <c r="M38" s="58">
        <f t="shared" si="32"/>
        <v>5676</v>
      </c>
      <c r="N38" s="58">
        <f t="shared" ref="N38:S38" si="33">SUM(N39:N41)</f>
        <v>5208</v>
      </c>
      <c r="O38" s="58">
        <f t="shared" si="33"/>
        <v>3949</v>
      </c>
      <c r="P38" s="58">
        <f t="shared" si="33"/>
        <v>3344</v>
      </c>
      <c r="Q38" s="58">
        <f t="shared" si="33"/>
        <v>3473</v>
      </c>
      <c r="R38" s="58">
        <f t="shared" si="33"/>
        <v>3379</v>
      </c>
      <c r="S38" s="58">
        <f t="shared" si="33"/>
        <v>3040</v>
      </c>
      <c r="T38" s="58">
        <f t="shared" ref="T38:U38" si="34">SUM(T39:T41)</f>
        <v>514</v>
      </c>
      <c r="U38" s="58">
        <f t="shared" si="34"/>
        <v>2916</v>
      </c>
      <c r="V38" s="58">
        <f t="shared" ref="V38" si="35">SUM(V39:V41)</f>
        <v>111</v>
      </c>
    </row>
    <row r="39" spans="1:26" ht="15" customHeight="1" x14ac:dyDescent="0.25">
      <c r="A39" s="49" t="s">
        <v>32</v>
      </c>
      <c r="B39" s="48">
        <v>6257</v>
      </c>
      <c r="C39" s="48">
        <v>5761</v>
      </c>
      <c r="D39" s="48">
        <v>5476</v>
      </c>
      <c r="E39" s="48">
        <v>5822</v>
      </c>
      <c r="F39" s="48">
        <v>5956</v>
      </c>
      <c r="G39" s="48">
        <v>6416</v>
      </c>
      <c r="H39" s="48">
        <v>7064</v>
      </c>
      <c r="I39" s="48">
        <v>6400</v>
      </c>
      <c r="J39" s="48">
        <v>2693</v>
      </c>
      <c r="K39" s="48">
        <v>3368</v>
      </c>
      <c r="L39" s="48">
        <v>3411</v>
      </c>
      <c r="M39" s="48">
        <v>3219</v>
      </c>
      <c r="N39" s="48">
        <v>3077</v>
      </c>
      <c r="O39" s="48">
        <v>2300</v>
      </c>
      <c r="P39" s="48">
        <v>1960</v>
      </c>
      <c r="Q39" s="48">
        <v>1919</v>
      </c>
      <c r="R39" s="48">
        <v>1831</v>
      </c>
      <c r="S39" s="48">
        <v>1713</v>
      </c>
      <c r="T39" s="48">
        <v>279</v>
      </c>
      <c r="U39" s="48">
        <v>1621</v>
      </c>
      <c r="V39" s="48">
        <v>47</v>
      </c>
    </row>
    <row r="40" spans="1:26" ht="15" customHeight="1" x14ac:dyDescent="0.25">
      <c r="A40" s="49" t="s">
        <v>33</v>
      </c>
      <c r="B40" s="48">
        <v>4330</v>
      </c>
      <c r="C40" s="48">
        <v>3952</v>
      </c>
      <c r="D40" s="48">
        <v>3844</v>
      </c>
      <c r="E40" s="48">
        <v>3708</v>
      </c>
      <c r="F40" s="48">
        <v>3799</v>
      </c>
      <c r="G40" s="48">
        <v>4001</v>
      </c>
      <c r="H40" s="48">
        <v>4171</v>
      </c>
      <c r="I40" s="48">
        <v>3349</v>
      </c>
      <c r="J40" s="48">
        <v>1289</v>
      </c>
      <c r="K40" s="48">
        <v>1683</v>
      </c>
      <c r="L40" s="48">
        <v>1784</v>
      </c>
      <c r="M40" s="48">
        <v>1856</v>
      </c>
      <c r="N40" s="48">
        <v>1614</v>
      </c>
      <c r="O40" s="48">
        <v>1240</v>
      </c>
      <c r="P40" s="48">
        <v>1030</v>
      </c>
      <c r="Q40" s="48">
        <v>1182</v>
      </c>
      <c r="R40" s="48">
        <v>1219</v>
      </c>
      <c r="S40" s="48">
        <v>1050</v>
      </c>
      <c r="T40" s="48">
        <v>157</v>
      </c>
      <c r="U40" s="48">
        <v>1043</v>
      </c>
      <c r="V40" s="48">
        <v>19</v>
      </c>
    </row>
    <row r="41" spans="1:26" ht="15" customHeight="1" thickBot="1" x14ac:dyDescent="0.3">
      <c r="A41" s="50" t="s">
        <v>34</v>
      </c>
      <c r="B41" s="51">
        <v>138</v>
      </c>
      <c r="C41" s="51">
        <v>118</v>
      </c>
      <c r="D41" s="51">
        <v>92</v>
      </c>
      <c r="E41" s="51">
        <v>100</v>
      </c>
      <c r="F41" s="51">
        <v>124</v>
      </c>
      <c r="G41" s="51">
        <v>179</v>
      </c>
      <c r="H41" s="51">
        <v>194</v>
      </c>
      <c r="I41" s="51">
        <v>727</v>
      </c>
      <c r="J41" s="51">
        <v>320</v>
      </c>
      <c r="K41" s="51">
        <v>465</v>
      </c>
      <c r="L41" s="51">
        <v>494</v>
      </c>
      <c r="M41" s="51">
        <v>601</v>
      </c>
      <c r="N41" s="51">
        <v>517</v>
      </c>
      <c r="O41" s="51">
        <v>409</v>
      </c>
      <c r="P41" s="51">
        <v>354</v>
      </c>
      <c r="Q41" s="51">
        <v>372</v>
      </c>
      <c r="R41" s="51">
        <v>329</v>
      </c>
      <c r="S41" s="51">
        <v>277</v>
      </c>
      <c r="T41" s="51">
        <v>78</v>
      </c>
      <c r="U41" s="51">
        <v>252</v>
      </c>
      <c r="V41" s="51">
        <v>45</v>
      </c>
    </row>
    <row r="42" spans="1:26" ht="15" customHeight="1" x14ac:dyDescent="0.25">
      <c r="A42" s="375" t="s">
        <v>224</v>
      </c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262"/>
      <c r="T42" s="290"/>
      <c r="U42" s="301"/>
      <c r="V42" s="327"/>
    </row>
    <row r="43" spans="1:26" ht="15" customHeight="1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262"/>
      <c r="T43" s="290"/>
      <c r="U43" s="301"/>
      <c r="V43" s="327"/>
    </row>
    <row r="44" spans="1:26" ht="15" customHeight="1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262"/>
      <c r="T44" s="290"/>
      <c r="U44" s="301"/>
      <c r="V44" s="327"/>
    </row>
    <row r="45" spans="1:26" ht="15" customHeight="1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262"/>
      <c r="T45" s="290"/>
      <c r="U45" s="301"/>
      <c r="V45" s="327"/>
      <c r="W45" s="41"/>
      <c r="Z45" s="41"/>
    </row>
    <row r="46" spans="1:26" ht="15" customHeight="1" x14ac:dyDescent="0.25">
      <c r="A46" s="52"/>
      <c r="W46" s="41"/>
      <c r="Z46" s="41"/>
    </row>
    <row r="47" spans="1:26" s="41" customFormat="1" ht="15" customHeight="1" x14ac:dyDescent="0.25">
      <c r="A47" s="273" t="s">
        <v>408</v>
      </c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</row>
    <row r="48" spans="1:26" s="41" customFormat="1" ht="15" customHeight="1" x14ac:dyDescent="0.25">
      <c r="A48" s="273" t="s">
        <v>25</v>
      </c>
      <c r="B48" s="273"/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X48"/>
      <c r="Y48"/>
    </row>
    <row r="49" spans="1:26" s="41" customFormat="1" ht="15" customHeight="1" x14ac:dyDescent="0.25">
      <c r="A49" s="273" t="s">
        <v>229</v>
      </c>
      <c r="B49" s="273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X49" s="372" t="s">
        <v>317</v>
      </c>
      <c r="Y49" s="372"/>
    </row>
    <row r="50" spans="1:26" s="41" customFormat="1" ht="15" customHeight="1" x14ac:dyDescent="0.25">
      <c r="A50" s="273" t="s">
        <v>230</v>
      </c>
      <c r="B50" s="273"/>
      <c r="C50" s="273"/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X50" s="372"/>
      <c r="Y50" s="372"/>
    </row>
    <row r="51" spans="1:26" s="41" customFormat="1" ht="15" customHeight="1" x14ac:dyDescent="0.25">
      <c r="A51" s="273" t="s">
        <v>480</v>
      </c>
      <c r="B51" s="273"/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46"/>
      <c r="X51" s="264"/>
      <c r="Y51" s="20"/>
      <c r="Z51" s="46"/>
    </row>
    <row r="52" spans="1:26" s="41" customFormat="1" ht="15" customHeight="1" x14ac:dyDescent="0.25">
      <c r="A52" s="275" t="s">
        <v>37</v>
      </c>
      <c r="B52" s="275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46"/>
      <c r="X52" s="46"/>
      <c r="Y52" s="46"/>
      <c r="Z52" s="46"/>
    </row>
    <row r="53" spans="1:26" ht="15" customHeight="1" thickBot="1" x14ac:dyDescent="0.3">
      <c r="A53" s="274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</row>
    <row r="54" spans="1:26" ht="15" customHeight="1" thickBot="1" x14ac:dyDescent="0.3">
      <c r="A54" s="43" t="s">
        <v>228</v>
      </c>
      <c r="B54" s="44">
        <v>2000</v>
      </c>
      <c r="C54" s="44">
        <v>2001</v>
      </c>
      <c r="D54" s="44">
        <v>2002</v>
      </c>
      <c r="E54" s="44">
        <v>2003</v>
      </c>
      <c r="F54" s="44">
        <v>2004</v>
      </c>
      <c r="G54" s="44">
        <v>2005</v>
      </c>
      <c r="H54" s="44">
        <v>2006</v>
      </c>
      <c r="I54" s="44">
        <v>2007</v>
      </c>
      <c r="J54" s="44">
        <v>2008</v>
      </c>
      <c r="K54" s="44">
        <v>2009</v>
      </c>
      <c r="L54" s="44">
        <v>2010</v>
      </c>
      <c r="M54" s="44">
        <v>2011</v>
      </c>
      <c r="N54" s="44">
        <v>2012</v>
      </c>
      <c r="O54" s="44">
        <v>2013</v>
      </c>
      <c r="P54" s="44">
        <v>2014</v>
      </c>
      <c r="Q54" s="44">
        <v>2015</v>
      </c>
      <c r="R54" s="44">
        <v>2016</v>
      </c>
      <c r="S54" s="44">
        <v>2017</v>
      </c>
      <c r="T54" s="44">
        <v>2018</v>
      </c>
      <c r="U54" s="44">
        <v>2019</v>
      </c>
      <c r="V54" s="44">
        <v>2020</v>
      </c>
    </row>
    <row r="55" spans="1:26" ht="15" customHeight="1" x14ac:dyDescent="0.25">
      <c r="A55" s="45"/>
    </row>
    <row r="56" spans="1:26" ht="15" customHeight="1" x14ac:dyDescent="0.25">
      <c r="A56" s="47" t="s">
        <v>26</v>
      </c>
      <c r="B56" s="53">
        <f t="shared" ref="B56:Q60" si="36">+B10/(B10+B21+B32)*100</f>
        <v>84.9265287392234</v>
      </c>
      <c r="C56" s="53">
        <f t="shared" si="36"/>
        <v>85.01656307429387</v>
      </c>
      <c r="D56" s="53">
        <f t="shared" si="36"/>
        <v>85.040059772653237</v>
      </c>
      <c r="E56" s="53">
        <f t="shared" si="36"/>
        <v>85.226403691149812</v>
      </c>
      <c r="F56" s="53">
        <f t="shared" si="36"/>
        <v>84.055171701153952</v>
      </c>
      <c r="G56" s="53">
        <f t="shared" si="36"/>
        <v>82.363071857555568</v>
      </c>
      <c r="H56" s="53">
        <f t="shared" si="36"/>
        <v>81.981908075737181</v>
      </c>
      <c r="I56" s="53">
        <f t="shared" si="36"/>
        <v>82.502550371081497</v>
      </c>
      <c r="J56" s="53">
        <f t="shared" si="36"/>
        <v>88.236032744520642</v>
      </c>
      <c r="K56" s="53">
        <f t="shared" si="36"/>
        <v>86.017269426050376</v>
      </c>
      <c r="L56" s="53">
        <f t="shared" si="36"/>
        <v>85.879470786121942</v>
      </c>
      <c r="M56" s="53">
        <f t="shared" si="36"/>
        <v>86.040575581296167</v>
      </c>
      <c r="N56" s="53">
        <f t="shared" si="36"/>
        <v>86.561656722152776</v>
      </c>
      <c r="O56" s="53">
        <f t="shared" si="36"/>
        <v>88.204178193351183</v>
      </c>
      <c r="P56" s="53">
        <f t="shared" si="36"/>
        <v>90.491363751197738</v>
      </c>
      <c r="Q56" s="53">
        <f t="shared" si="36"/>
        <v>90.207087481098071</v>
      </c>
      <c r="R56" s="53">
        <f t="shared" ref="R56:S56" si="37">+R10/(R10+R21+R32)*100</f>
        <v>90.287864225067864</v>
      </c>
      <c r="S56" s="53">
        <f t="shared" si="37"/>
        <v>90.662821321181198</v>
      </c>
      <c r="T56" s="53">
        <f t="shared" ref="T56:U56" si="38">+T10/(T10+T21+T32)*100</f>
        <v>97.575324854421623</v>
      </c>
      <c r="U56" s="53">
        <f t="shared" si="38"/>
        <v>91.789318322978005</v>
      </c>
      <c r="V56" s="53">
        <f t="shared" ref="V56" si="39">+V10/(V10+V21+V32)*100</f>
        <v>97.254181383752339</v>
      </c>
    </row>
    <row r="57" spans="1:26" ht="15" customHeight="1" x14ac:dyDescent="0.25">
      <c r="A57" s="49" t="s">
        <v>27</v>
      </c>
      <c r="B57" s="54">
        <f t="shared" si="36"/>
        <v>85.120007730445309</v>
      </c>
      <c r="C57" s="54">
        <f t="shared" si="36"/>
        <v>85.767548388307958</v>
      </c>
      <c r="D57" s="54">
        <f t="shared" si="36"/>
        <v>85.612906865233825</v>
      </c>
      <c r="E57" s="54">
        <f t="shared" si="36"/>
        <v>85.352184097694987</v>
      </c>
      <c r="F57" s="54">
        <f t="shared" si="36"/>
        <v>84.718317391437211</v>
      </c>
      <c r="G57" s="54">
        <f t="shared" si="36"/>
        <v>83.947863477559792</v>
      </c>
      <c r="H57" s="54">
        <f t="shared" si="36"/>
        <v>83.309006512982137</v>
      </c>
      <c r="I57" s="54">
        <f t="shared" si="36"/>
        <v>83.178226177689112</v>
      </c>
      <c r="J57" s="54">
        <f t="shared" si="36"/>
        <v>88.907265905831977</v>
      </c>
      <c r="K57" s="54">
        <f t="shared" si="36"/>
        <v>86.324751323748018</v>
      </c>
      <c r="L57" s="54">
        <f t="shared" si="36"/>
        <v>86.348957782245265</v>
      </c>
      <c r="M57" s="54">
        <f t="shared" si="36"/>
        <v>86.712193445861786</v>
      </c>
      <c r="N57" s="54">
        <f t="shared" si="36"/>
        <v>87.373390406736078</v>
      </c>
      <c r="O57" s="54">
        <f t="shared" si="36"/>
        <v>89.262813366747224</v>
      </c>
      <c r="P57" s="54">
        <f t="shared" si="36"/>
        <v>92.55225211899544</v>
      </c>
      <c r="Q57" s="54">
        <f t="shared" si="36"/>
        <v>91.976894882403499</v>
      </c>
      <c r="R57" s="54">
        <f t="shared" ref="R57:S57" si="40">+R11/(R11+R22+R33)*100</f>
        <v>91.320466592226111</v>
      </c>
      <c r="S57" s="54">
        <f t="shared" si="40"/>
        <v>91.434421870013821</v>
      </c>
      <c r="T57" s="54">
        <f t="shared" ref="T57:U57" si="41">+T11/(T11+T22+T33)*100</f>
        <v>96.949985108192209</v>
      </c>
      <c r="U57" s="54">
        <f t="shared" si="41"/>
        <v>91.672054341346282</v>
      </c>
      <c r="V57" s="54">
        <f t="shared" ref="V57" si="42">+V11/(V11+V22+V33)*100</f>
        <v>97.406119668692071</v>
      </c>
    </row>
    <row r="58" spans="1:26" ht="15" customHeight="1" x14ac:dyDescent="0.25">
      <c r="A58" s="49" t="s">
        <v>28</v>
      </c>
      <c r="B58" s="55">
        <f t="shared" si="36"/>
        <v>82.301072533808124</v>
      </c>
      <c r="C58" s="55">
        <f t="shared" si="36"/>
        <v>83.018127941432809</v>
      </c>
      <c r="D58" s="55">
        <f t="shared" si="36"/>
        <v>82.967278769545388</v>
      </c>
      <c r="E58" s="55">
        <f t="shared" si="36"/>
        <v>82.524491090727253</v>
      </c>
      <c r="F58" s="55">
        <f t="shared" si="36"/>
        <v>82.322721088435372</v>
      </c>
      <c r="G58" s="55">
        <f t="shared" si="36"/>
        <v>81.708188182027968</v>
      </c>
      <c r="H58" s="55">
        <f t="shared" si="36"/>
        <v>81.001411784686923</v>
      </c>
      <c r="I58" s="55">
        <f t="shared" si="36"/>
        <v>80.205994982173507</v>
      </c>
      <c r="J58" s="55">
        <f t="shared" si="36"/>
        <v>86.523121284817833</v>
      </c>
      <c r="K58" s="55">
        <f t="shared" si="36"/>
        <v>83.796380806347585</v>
      </c>
      <c r="L58" s="55">
        <f t="shared" si="36"/>
        <v>83.702353574399368</v>
      </c>
      <c r="M58" s="55">
        <f t="shared" si="36"/>
        <v>83.484733630748963</v>
      </c>
      <c r="N58" s="55">
        <f t="shared" si="36"/>
        <v>83.960620206311461</v>
      </c>
      <c r="O58" s="55">
        <f t="shared" si="36"/>
        <v>86.721120485475424</v>
      </c>
      <c r="P58" s="55">
        <f t="shared" si="36"/>
        <v>95.702963651383726</v>
      </c>
      <c r="Q58" s="55">
        <f t="shared" si="36"/>
        <v>98.65923571115043</v>
      </c>
      <c r="R58" s="55">
        <f t="shared" ref="R58:S58" si="43">+R12/(R12+R23+R34)*100</f>
        <v>98.825407219448309</v>
      </c>
      <c r="S58" s="55">
        <f t="shared" si="43"/>
        <v>98.982771130617877</v>
      </c>
      <c r="T58" s="55">
        <f t="shared" ref="T58:U58" si="44">+T12/(T12+T23+T34)*100</f>
        <v>99.515400203909522</v>
      </c>
      <c r="U58" s="55">
        <f t="shared" si="44"/>
        <v>99.150012897203155</v>
      </c>
      <c r="V58" s="55">
        <f t="shared" ref="V58" si="45">+V12/(V12+V23+V34)*100</f>
        <v>99.874669266118914</v>
      </c>
    </row>
    <row r="59" spans="1:26" ht="15" customHeight="1" x14ac:dyDescent="0.25">
      <c r="A59" s="49" t="s">
        <v>29</v>
      </c>
      <c r="B59" s="55">
        <f t="shared" si="36"/>
        <v>86.807378904481666</v>
      </c>
      <c r="C59" s="55">
        <f t="shared" si="36"/>
        <v>87.528100093099297</v>
      </c>
      <c r="D59" s="55">
        <f t="shared" si="36"/>
        <v>86.987430575855015</v>
      </c>
      <c r="E59" s="55">
        <f t="shared" si="36"/>
        <v>87.336419223955659</v>
      </c>
      <c r="F59" s="55">
        <f t="shared" si="36"/>
        <v>86.540491099697462</v>
      </c>
      <c r="G59" s="55">
        <f t="shared" si="36"/>
        <v>85.696380461520434</v>
      </c>
      <c r="H59" s="55">
        <f t="shared" si="36"/>
        <v>85.103639203066578</v>
      </c>
      <c r="I59" s="55">
        <f t="shared" si="36"/>
        <v>85.500854385073666</v>
      </c>
      <c r="J59" s="55">
        <f t="shared" si="36"/>
        <v>90.109157570202484</v>
      </c>
      <c r="K59" s="55">
        <f t="shared" si="36"/>
        <v>87.086594294370116</v>
      </c>
      <c r="L59" s="55">
        <f t="shared" si="36"/>
        <v>87.743361687824802</v>
      </c>
      <c r="M59" s="55">
        <f t="shared" si="36"/>
        <v>88.450715286048975</v>
      </c>
      <c r="N59" s="55">
        <f t="shared" si="36"/>
        <v>88.989415492482976</v>
      </c>
      <c r="O59" s="55">
        <f t="shared" si="36"/>
        <v>90.514438707209791</v>
      </c>
      <c r="P59" s="55">
        <f t="shared" si="36"/>
        <v>90.431328959496824</v>
      </c>
      <c r="Q59" s="55">
        <f t="shared" si="36"/>
        <v>86.919535758283089</v>
      </c>
      <c r="R59" s="55">
        <f t="shared" ref="R59:S59" si="46">+R13/(R13+R24+R35)*100</f>
        <v>85.479843920555069</v>
      </c>
      <c r="S59" s="55">
        <f t="shared" si="46"/>
        <v>85.480934624028521</v>
      </c>
      <c r="T59" s="55">
        <f t="shared" ref="T59:U59" si="47">+T13/(T13+T24+T35)*100</f>
        <v>93.449201344555334</v>
      </c>
      <c r="U59" s="55">
        <f t="shared" si="47"/>
        <v>86.140756047161787</v>
      </c>
      <c r="V59" s="55">
        <f t="shared" ref="V59" si="48">+V13/(V13+V24+V35)*100</f>
        <v>95.600431107833685</v>
      </c>
    </row>
    <row r="60" spans="1:26" ht="15" customHeight="1" x14ac:dyDescent="0.25">
      <c r="A60" s="49" t="s">
        <v>30</v>
      </c>
      <c r="B60" s="55">
        <f t="shared" si="36"/>
        <v>86.473653734800223</v>
      </c>
      <c r="C60" s="55">
        <f t="shared" si="36"/>
        <v>86.892962470363727</v>
      </c>
      <c r="D60" s="55">
        <f t="shared" si="36"/>
        <v>87.12541620421753</v>
      </c>
      <c r="E60" s="55">
        <f t="shared" si="36"/>
        <v>86.418824540668311</v>
      </c>
      <c r="F60" s="55">
        <f t="shared" si="36"/>
        <v>85.482860890217538</v>
      </c>
      <c r="G60" s="55">
        <f t="shared" si="36"/>
        <v>84.596268860801644</v>
      </c>
      <c r="H60" s="55">
        <f t="shared" si="36"/>
        <v>84.094277382033752</v>
      </c>
      <c r="I60" s="55">
        <f t="shared" si="36"/>
        <v>84.006875661121256</v>
      </c>
      <c r="J60" s="55">
        <f t="shared" si="36"/>
        <v>90.080191808563882</v>
      </c>
      <c r="K60" s="55">
        <f t="shared" si="36"/>
        <v>88.105072463768124</v>
      </c>
      <c r="L60" s="55">
        <f t="shared" si="36"/>
        <v>87.754784704495094</v>
      </c>
      <c r="M60" s="55">
        <f t="shared" si="36"/>
        <v>88.382747906682809</v>
      </c>
      <c r="N60" s="55">
        <f t="shared" si="36"/>
        <v>89.371668551122596</v>
      </c>
      <c r="O60" s="55">
        <f t="shared" si="36"/>
        <v>90.728376951866522</v>
      </c>
      <c r="P60" s="55">
        <f t="shared" si="36"/>
        <v>91.332785949872658</v>
      </c>
      <c r="Q60" s="55">
        <f t="shared" si="36"/>
        <v>90.421217280566978</v>
      </c>
      <c r="R60" s="55">
        <f t="shared" ref="R60:S60" si="49">+R14/(R14+R25+R36)*100</f>
        <v>90.17044064479299</v>
      </c>
      <c r="S60" s="55">
        <f t="shared" si="49"/>
        <v>90.689409153366455</v>
      </c>
      <c r="T60" s="55">
        <f t="shared" ref="T60:U60" si="50">+T14/(T14+T25+T36)*100</f>
        <v>97.809725718828673</v>
      </c>
      <c r="U60" s="55">
        <f t="shared" si="50"/>
        <v>89.608803596591287</v>
      </c>
      <c r="V60" s="55">
        <f t="shared" ref="V60" si="51">+V14/(V14+V25+V36)*100</f>
        <v>97.177932668674927</v>
      </c>
    </row>
    <row r="61" spans="1:26" ht="15" customHeight="1" x14ac:dyDescent="0.25"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</row>
    <row r="62" spans="1:26" ht="15" customHeight="1" x14ac:dyDescent="0.25">
      <c r="A62" s="49" t="s">
        <v>31</v>
      </c>
      <c r="B62" s="54">
        <f t="shared" ref="B62:Q65" si="52">+B16/(B16+B27+B38)*100</f>
        <v>84.712330119857299</v>
      </c>
      <c r="C62" s="54">
        <f t="shared" si="52"/>
        <v>84.20432810425136</v>
      </c>
      <c r="D62" s="54">
        <f t="shared" si="52"/>
        <v>84.422627926584084</v>
      </c>
      <c r="E62" s="54">
        <f t="shared" si="52"/>
        <v>85.091852679475039</v>
      </c>
      <c r="F62" s="54">
        <f t="shared" si="52"/>
        <v>83.336163515500431</v>
      </c>
      <c r="G62" s="54">
        <f t="shared" si="52"/>
        <v>80.643454642404862</v>
      </c>
      <c r="H62" s="54">
        <f t="shared" si="52"/>
        <v>80.514950585975342</v>
      </c>
      <c r="I62" s="54">
        <f t="shared" si="52"/>
        <v>81.763315943878084</v>
      </c>
      <c r="J62" s="54">
        <f t="shared" si="52"/>
        <v>87.521789839350888</v>
      </c>
      <c r="K62" s="54">
        <f t="shared" si="52"/>
        <v>85.707869242909368</v>
      </c>
      <c r="L62" s="54">
        <f t="shared" si="52"/>
        <v>85.420553788107583</v>
      </c>
      <c r="M62" s="54">
        <f t="shared" si="52"/>
        <v>85.378321376237707</v>
      </c>
      <c r="N62" s="54">
        <f t="shared" si="52"/>
        <v>85.745227443858795</v>
      </c>
      <c r="O62" s="54">
        <f t="shared" si="52"/>
        <v>87.125058522461259</v>
      </c>
      <c r="P62" s="54">
        <f t="shared" si="52"/>
        <v>88.365361495921718</v>
      </c>
      <c r="Q62" s="54">
        <f t="shared" si="52"/>
        <v>88.343564036070845</v>
      </c>
      <c r="R62" s="54">
        <f t="shared" ref="R62:S62" si="53">+R16/(R16+R27+R38)*100</f>
        <v>89.181328036322356</v>
      </c>
      <c r="S62" s="54">
        <f t="shared" si="53"/>
        <v>89.84814806148951</v>
      </c>
      <c r="T62" s="54">
        <f t="shared" ref="T62:U62" si="54">+T16/(T16+T27+T38)*100</f>
        <v>98.240139503935026</v>
      </c>
      <c r="U62" s="54">
        <f t="shared" si="54"/>
        <v>91.914080122206684</v>
      </c>
      <c r="V62" s="54">
        <f t="shared" ref="V62" si="55">+V16/(V16+V27+V38)*100</f>
        <v>97.090961329538416</v>
      </c>
    </row>
    <row r="63" spans="1:26" ht="15" customHeight="1" x14ac:dyDescent="0.25">
      <c r="A63" s="49" t="s">
        <v>32</v>
      </c>
      <c r="B63" s="55">
        <f t="shared" si="52"/>
        <v>80.296257440645874</v>
      </c>
      <c r="C63" s="55">
        <f t="shared" si="52"/>
        <v>80.442178818947255</v>
      </c>
      <c r="D63" s="55">
        <f t="shared" si="52"/>
        <v>80.416542148456358</v>
      </c>
      <c r="E63" s="55">
        <f t="shared" si="52"/>
        <v>80.350236972263346</v>
      </c>
      <c r="F63" s="55">
        <f t="shared" si="52"/>
        <v>78.54212647538624</v>
      </c>
      <c r="G63" s="55">
        <f t="shared" si="52"/>
        <v>77.554919935291778</v>
      </c>
      <c r="H63" s="55">
        <f t="shared" si="52"/>
        <v>75.715095542905729</v>
      </c>
      <c r="I63" s="55">
        <f t="shared" si="52"/>
        <v>76.150593016113035</v>
      </c>
      <c r="J63" s="55">
        <f t="shared" si="52"/>
        <v>82.739323231604658</v>
      </c>
      <c r="K63" s="55">
        <f t="shared" si="52"/>
        <v>80.798907950904066</v>
      </c>
      <c r="L63" s="55">
        <f t="shared" si="52"/>
        <v>80.917290714644594</v>
      </c>
      <c r="M63" s="55">
        <f t="shared" si="52"/>
        <v>80.761929194458688</v>
      </c>
      <c r="N63" s="55">
        <f t="shared" si="52"/>
        <v>81.345541610755916</v>
      </c>
      <c r="O63" s="55">
        <f t="shared" si="52"/>
        <v>83.474902450030527</v>
      </c>
      <c r="P63" s="55">
        <f t="shared" si="52"/>
        <v>84.850839877835952</v>
      </c>
      <c r="Q63" s="55">
        <f t="shared" si="52"/>
        <v>85.413667072765534</v>
      </c>
      <c r="R63" s="55">
        <f t="shared" ref="R63:S63" si="56">+R17/(R17+R28+R39)*100</f>
        <v>86.589497849506984</v>
      </c>
      <c r="S63" s="55">
        <f t="shared" si="56"/>
        <v>87.017286764905421</v>
      </c>
      <c r="T63" s="55">
        <f t="shared" ref="T63:U63" si="57">+T17/(T17+T28+T39)*100</f>
        <v>97.483356403664885</v>
      </c>
      <c r="U63" s="55">
        <f t="shared" si="57"/>
        <v>89.640845720616753</v>
      </c>
      <c r="V63" s="55">
        <f t="shared" ref="V63" si="58">+V17/(V17+V28+V39)*100</f>
        <v>96.711974989805626</v>
      </c>
    </row>
    <row r="64" spans="1:26" ht="15" customHeight="1" x14ac:dyDescent="0.25">
      <c r="A64" s="49" t="s">
        <v>33</v>
      </c>
      <c r="B64" s="55">
        <f t="shared" si="52"/>
        <v>80.963867046167209</v>
      </c>
      <c r="C64" s="55">
        <f t="shared" si="52"/>
        <v>81.741673630177871</v>
      </c>
      <c r="D64" s="55">
        <f t="shared" si="52"/>
        <v>81.942711831877929</v>
      </c>
      <c r="E64" s="55">
        <f t="shared" si="52"/>
        <v>82.17955457847448</v>
      </c>
      <c r="F64" s="55">
        <f t="shared" si="52"/>
        <v>81.768191572376125</v>
      </c>
      <c r="G64" s="55">
        <f t="shared" si="52"/>
        <v>80.651718304168867</v>
      </c>
      <c r="H64" s="55">
        <f t="shared" si="52"/>
        <v>80.229542775606419</v>
      </c>
      <c r="I64" s="55">
        <f t="shared" si="52"/>
        <v>81.162942998916904</v>
      </c>
      <c r="J64" s="55">
        <f t="shared" si="52"/>
        <v>87.36696787148594</v>
      </c>
      <c r="K64" s="55">
        <f t="shared" si="52"/>
        <v>85.499656271483033</v>
      </c>
      <c r="L64" s="55">
        <f t="shared" si="52"/>
        <v>85.104304069568613</v>
      </c>
      <c r="M64" s="55">
        <f t="shared" si="52"/>
        <v>84.891941530178386</v>
      </c>
      <c r="N64" s="55">
        <f t="shared" si="52"/>
        <v>84.519596985494715</v>
      </c>
      <c r="O64" s="55">
        <f t="shared" si="52"/>
        <v>86.558599716530665</v>
      </c>
      <c r="P64" s="55">
        <f t="shared" si="52"/>
        <v>87.977702590271235</v>
      </c>
      <c r="Q64" s="55">
        <f t="shared" si="52"/>
        <v>87.263983657951854</v>
      </c>
      <c r="R64" s="55">
        <f t="shared" ref="R64:S64" si="59">+R18/(R18+R29+R40)*100</f>
        <v>87.685051935653931</v>
      </c>
      <c r="S64" s="55">
        <f t="shared" si="59"/>
        <v>88.87545854474412</v>
      </c>
      <c r="T64" s="55">
        <f t="shared" ref="T64:U64" si="60">+T18/(T18+T29+T40)*100</f>
        <v>98.147891231964479</v>
      </c>
      <c r="U64" s="55">
        <f t="shared" si="60"/>
        <v>90.710743801652896</v>
      </c>
      <c r="V64" s="55">
        <f t="shared" ref="V64" si="61">+V18/(V18+V29+V40)*100</f>
        <v>96.423210935406061</v>
      </c>
    </row>
    <row r="65" spans="1:22" ht="15" customHeight="1" x14ac:dyDescent="0.25">
      <c r="A65" s="49" t="s">
        <v>34</v>
      </c>
      <c r="B65" s="55">
        <f t="shared" si="52"/>
        <v>94.350329287992381</v>
      </c>
      <c r="C65" s="55">
        <f t="shared" si="52"/>
        <v>91.316202484505098</v>
      </c>
      <c r="D65" s="55">
        <f t="shared" si="52"/>
        <v>91.697015746587368</v>
      </c>
      <c r="E65" s="55">
        <f t="shared" si="52"/>
        <v>93.714315714866984</v>
      </c>
      <c r="F65" s="55">
        <f t="shared" si="52"/>
        <v>90.281484597888536</v>
      </c>
      <c r="G65" s="55">
        <f t="shared" si="52"/>
        <v>84.122802372378729</v>
      </c>
      <c r="H65" s="55">
        <f t="shared" si="52"/>
        <v>86.469845936238954</v>
      </c>
      <c r="I65" s="55">
        <f t="shared" si="52"/>
        <v>88.807890800803094</v>
      </c>
      <c r="J65" s="55">
        <f t="shared" si="52"/>
        <v>93.050069818471968</v>
      </c>
      <c r="K65" s="55">
        <f t="shared" si="52"/>
        <v>91.492962180740122</v>
      </c>
      <c r="L65" s="55">
        <f t="shared" si="52"/>
        <v>90.697338911694885</v>
      </c>
      <c r="M65" s="55">
        <f t="shared" si="52"/>
        <v>90.444653480449489</v>
      </c>
      <c r="N65" s="55">
        <f t="shared" si="52"/>
        <v>91.360910795889794</v>
      </c>
      <c r="O65" s="55">
        <f t="shared" si="52"/>
        <v>91.517559457657256</v>
      </c>
      <c r="P65" s="55">
        <f t="shared" si="52"/>
        <v>92.400576206078412</v>
      </c>
      <c r="Q65" s="55">
        <f t="shared" si="52"/>
        <v>92.42364084966394</v>
      </c>
      <c r="R65" s="55">
        <f t="shared" ref="R65:S65" si="62">+R19/(R19+R30+R41)*100</f>
        <v>93.422579335151127</v>
      </c>
      <c r="S65" s="55">
        <f t="shared" si="62"/>
        <v>93.88362770160353</v>
      </c>
      <c r="T65" s="55">
        <f t="shared" ref="T65:U65" si="63">+T19/(T19+T30+T41)*100</f>
        <v>99.155472992283507</v>
      </c>
      <c r="U65" s="55">
        <f t="shared" si="63"/>
        <v>95.549481647133533</v>
      </c>
      <c r="V65" s="55">
        <f t="shared" ref="V65" si="64">+V19/(V19+V30+V41)*100</f>
        <v>98.133147363338878</v>
      </c>
    </row>
    <row r="66" spans="1:22" ht="15" customHeight="1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</row>
    <row r="67" spans="1:22" ht="15" customHeight="1" x14ac:dyDescent="0.25">
      <c r="A67" s="47" t="s">
        <v>35</v>
      </c>
      <c r="B67" s="53">
        <f t="shared" ref="B67:Q71" si="65">+B21/(B21+B32+B10)*100</f>
        <v>8.3711348258657896</v>
      </c>
      <c r="C67" s="53">
        <f t="shared" si="65"/>
        <v>8.7573597406093793</v>
      </c>
      <c r="D67" s="53">
        <f t="shared" si="65"/>
        <v>8.9569242834206975</v>
      </c>
      <c r="E67" s="53">
        <f t="shared" si="65"/>
        <v>8.6225275144393354</v>
      </c>
      <c r="F67" s="53">
        <f t="shared" si="65"/>
        <v>9.5954326956514837</v>
      </c>
      <c r="G67" s="53">
        <f t="shared" si="65"/>
        <v>11.054347695787165</v>
      </c>
      <c r="H67" s="53">
        <f t="shared" si="65"/>
        <v>11.093859110290309</v>
      </c>
      <c r="I67" s="53">
        <f t="shared" si="65"/>
        <v>10.853457381244901</v>
      </c>
      <c r="J67" s="53">
        <f t="shared" si="65"/>
        <v>9.2261048845395148</v>
      </c>
      <c r="K67" s="53">
        <f t="shared" si="65"/>
        <v>10.39842094020605</v>
      </c>
      <c r="L67" s="53">
        <f t="shared" si="65"/>
        <v>10.6010142429162</v>
      </c>
      <c r="M67" s="53">
        <f t="shared" si="65"/>
        <v>10.42494754260564</v>
      </c>
      <c r="N67" s="53">
        <f t="shared" si="65"/>
        <v>10.081131333830927</v>
      </c>
      <c r="O67" s="53">
        <f t="shared" si="65"/>
        <v>9.2959287262610317</v>
      </c>
      <c r="P67" s="53">
        <f t="shared" si="65"/>
        <v>7.2995591404946643</v>
      </c>
      <c r="Q67" s="53">
        <f t="shared" si="65"/>
        <v>7.5717359623194893</v>
      </c>
      <c r="R67" s="53">
        <f t="shared" ref="R67:S67" si="66">+R21/(R21+R32+R10)*100</f>
        <v>7.267036361436376</v>
      </c>
      <c r="S67" s="53">
        <f t="shared" si="66"/>
        <v>7.073903018080256</v>
      </c>
      <c r="T67" s="53">
        <f t="shared" ref="T67:U67" si="67">+T21/(T21+T32+T10)*100</f>
        <v>1.8557072506706171</v>
      </c>
      <c r="U67" s="53">
        <f t="shared" si="67"/>
        <v>5.9727623511895107</v>
      </c>
      <c r="V67" s="53">
        <f t="shared" ref="V67" si="68">+V21/(V21+V32+V10)*100</f>
        <v>2.7010180760440474</v>
      </c>
    </row>
    <row r="68" spans="1:22" ht="15" customHeight="1" x14ac:dyDescent="0.25">
      <c r="A68" s="49" t="s">
        <v>27</v>
      </c>
      <c r="B68" s="54">
        <f t="shared" si="65"/>
        <v>6.109653393591163</v>
      </c>
      <c r="C68" s="54">
        <f t="shared" si="65"/>
        <v>5.941014136332063</v>
      </c>
      <c r="D68" s="54">
        <f t="shared" si="65"/>
        <v>6.3541490381903305</v>
      </c>
      <c r="E68" s="54">
        <f t="shared" si="65"/>
        <v>6.3908935065524819</v>
      </c>
      <c r="F68" s="54">
        <f t="shared" si="65"/>
        <v>6.8499220731595516</v>
      </c>
      <c r="G68" s="54">
        <f t="shared" si="65"/>
        <v>7.4711099166890618</v>
      </c>
      <c r="H68" s="54">
        <f t="shared" si="65"/>
        <v>7.8582616549605762</v>
      </c>
      <c r="I68" s="54">
        <f t="shared" si="65"/>
        <v>8.1237532607027774</v>
      </c>
      <c r="J68" s="54">
        <f t="shared" si="65"/>
        <v>7.8599068926908791</v>
      </c>
      <c r="K68" s="54">
        <f t="shared" si="65"/>
        <v>8.7877211877490335</v>
      </c>
      <c r="L68" s="54">
        <f t="shared" si="65"/>
        <v>8.9387366416252245</v>
      </c>
      <c r="M68" s="54">
        <f t="shared" si="65"/>
        <v>8.6067087574625258</v>
      </c>
      <c r="N68" s="54">
        <f t="shared" si="65"/>
        <v>8.2249995596188068</v>
      </c>
      <c r="O68" s="54">
        <f t="shared" si="65"/>
        <v>7.545773171971569</v>
      </c>
      <c r="P68" s="54">
        <f t="shared" si="65"/>
        <v>4.5961246251697663</v>
      </c>
      <c r="Q68" s="54">
        <f t="shared" si="65"/>
        <v>5.2391789399614321</v>
      </c>
      <c r="R68" s="54">
        <f t="shared" ref="R68:S68" si="69">+R22/(R22+R33+R11)*100</f>
        <v>5.4440173184628762</v>
      </c>
      <c r="S68" s="54">
        <f t="shared" si="69"/>
        <v>5.5060631847675783</v>
      </c>
      <c r="T68" s="54">
        <f t="shared" ref="T68:U68" si="70">+T22/(T22+T33+T11)*100</f>
        <v>2.1677292367193131</v>
      </c>
      <c r="U68" s="54">
        <f t="shared" si="70"/>
        <v>5.2107910225946483</v>
      </c>
      <c r="V68" s="54">
        <f t="shared" ref="V68" si="71">+V22/(V22+V33+V11)*100</f>
        <v>2.5537623174839319</v>
      </c>
    </row>
    <row r="69" spans="1:22" ht="15" customHeight="1" x14ac:dyDescent="0.25">
      <c r="A69" s="49" t="s">
        <v>28</v>
      </c>
      <c r="B69" s="55">
        <f t="shared" si="65"/>
        <v>4.8921107295773449</v>
      </c>
      <c r="C69" s="55">
        <f t="shared" si="65"/>
        <v>4.7367962349660102</v>
      </c>
      <c r="D69" s="55">
        <f t="shared" si="65"/>
        <v>5.0988453836649485</v>
      </c>
      <c r="E69" s="55">
        <f t="shared" si="65"/>
        <v>5.2638370630047424</v>
      </c>
      <c r="F69" s="55">
        <f t="shared" si="65"/>
        <v>5.3812244897959181</v>
      </c>
      <c r="G69" s="55">
        <f t="shared" si="65"/>
        <v>5.944152005011154</v>
      </c>
      <c r="H69" s="55">
        <f t="shared" si="65"/>
        <v>6.4199051025932246</v>
      </c>
      <c r="I69" s="55">
        <f t="shared" si="65"/>
        <v>6.8378889915929397</v>
      </c>
      <c r="J69" s="55">
        <f t="shared" si="65"/>
        <v>8.5500892234604517</v>
      </c>
      <c r="K69" s="55">
        <f t="shared" si="65"/>
        <v>9.071106081072859</v>
      </c>
      <c r="L69" s="55">
        <f t="shared" si="65"/>
        <v>9.3311151343152119</v>
      </c>
      <c r="M69" s="55">
        <f t="shared" si="65"/>
        <v>9.3375253196803811</v>
      </c>
      <c r="N69" s="55">
        <f t="shared" si="65"/>
        <v>9.2242333278215192</v>
      </c>
      <c r="O69" s="55">
        <f t="shared" si="65"/>
        <v>8.4446094560165932</v>
      </c>
      <c r="P69" s="55">
        <f t="shared" si="65"/>
        <v>0.18200123915737298</v>
      </c>
      <c r="Q69" s="55">
        <f t="shared" si="65"/>
        <v>0.10108937098469027</v>
      </c>
      <c r="R69" s="55">
        <f t="shared" ref="R69:S69" si="72">+R23/(R23+R34+R12)*100</f>
        <v>0.11186597910016098</v>
      </c>
      <c r="S69" s="55">
        <f t="shared" si="72"/>
        <v>0.19775498299876224</v>
      </c>
      <c r="T69" s="55">
        <f t="shared" ref="T69:U69" si="73">+T23/(T23+T34+T12)*100</f>
        <v>0.10321346306342594</v>
      </c>
      <c r="U69" s="55">
        <f t="shared" si="73"/>
        <v>0.10563423531868374</v>
      </c>
      <c r="V69" s="55">
        <f t="shared" ref="V69" si="74">+V23/(V23+V34+V12)*100</f>
        <v>9.4694332265701162E-2</v>
      </c>
    </row>
    <row r="70" spans="1:22" ht="15" customHeight="1" x14ac:dyDescent="0.25">
      <c r="A70" s="49" t="s">
        <v>29</v>
      </c>
      <c r="B70" s="55">
        <f t="shared" si="65"/>
        <v>5.8012675418741511</v>
      </c>
      <c r="C70" s="55">
        <f t="shared" si="65"/>
        <v>5.5780103998728405</v>
      </c>
      <c r="D70" s="55">
        <f t="shared" si="65"/>
        <v>6.2847120724934227</v>
      </c>
      <c r="E70" s="55">
        <f t="shared" si="65"/>
        <v>5.9431967541002342</v>
      </c>
      <c r="F70" s="55">
        <f t="shared" si="65"/>
        <v>6.6242172658833463</v>
      </c>
      <c r="G70" s="55">
        <f t="shared" si="65"/>
        <v>7.1535668267541288</v>
      </c>
      <c r="H70" s="55">
        <f t="shared" si="65"/>
        <v>7.698405186692538</v>
      </c>
      <c r="I70" s="55">
        <f t="shared" si="65"/>
        <v>7.6998568327714398</v>
      </c>
      <c r="J70" s="55">
        <f t="shared" si="65"/>
        <v>7.2041615579654081</v>
      </c>
      <c r="K70" s="55">
        <f t="shared" si="65"/>
        <v>8.4195910123706135</v>
      </c>
      <c r="L70" s="55">
        <f t="shared" si="65"/>
        <v>8.1999638027768444</v>
      </c>
      <c r="M70" s="55">
        <f t="shared" si="65"/>
        <v>7.7457691451906339</v>
      </c>
      <c r="N70" s="55">
        <f t="shared" si="65"/>
        <v>7.3228611878918635</v>
      </c>
      <c r="O70" s="55">
        <f t="shared" si="65"/>
        <v>6.7767669316722676</v>
      </c>
      <c r="P70" s="55">
        <f t="shared" si="65"/>
        <v>7.0216342243669683</v>
      </c>
      <c r="Q70" s="55">
        <f t="shared" si="65"/>
        <v>8.18517798093756</v>
      </c>
      <c r="R70" s="55">
        <f t="shared" ref="R70:S70" si="75">+R24/(R24+R35+R13)*100</f>
        <v>8.5015620491073118</v>
      </c>
      <c r="S70" s="55">
        <f t="shared" si="75"/>
        <v>8.6117493439803123</v>
      </c>
      <c r="T70" s="55">
        <f t="shared" ref="T70:U70" si="76">+T24/(T24+T35+T13)*100</f>
        <v>4.7489381660890642</v>
      </c>
      <c r="U70" s="55">
        <f t="shared" si="76"/>
        <v>8.5401726024067095</v>
      </c>
      <c r="V70" s="55">
        <f t="shared" ref="V70" si="77">+V24/(V24+V35+V13)*100</f>
        <v>4.3519201316013394</v>
      </c>
    </row>
    <row r="71" spans="1:22" ht="15" customHeight="1" x14ac:dyDescent="0.25">
      <c r="A71" s="49" t="s">
        <v>30</v>
      </c>
      <c r="B71" s="55">
        <f t="shared" si="65"/>
        <v>7.7556456282570938</v>
      </c>
      <c r="C71" s="55">
        <f t="shared" si="65"/>
        <v>7.5891979413635564</v>
      </c>
      <c r="D71" s="55">
        <f t="shared" si="65"/>
        <v>7.7853311135775067</v>
      </c>
      <c r="E71" s="55">
        <f t="shared" si="65"/>
        <v>8.1097859436744155</v>
      </c>
      <c r="F71" s="55">
        <f t="shared" si="65"/>
        <v>8.6717633018633826</v>
      </c>
      <c r="G71" s="55">
        <f t="shared" si="65"/>
        <v>9.4455608004470708</v>
      </c>
      <c r="H71" s="55">
        <f t="shared" si="65"/>
        <v>9.6392886169144703</v>
      </c>
      <c r="I71" s="55">
        <f t="shared" si="65"/>
        <v>9.9697086258294068</v>
      </c>
      <c r="J71" s="55">
        <f t="shared" si="65"/>
        <v>7.8213200805409748</v>
      </c>
      <c r="K71" s="55">
        <f t="shared" si="65"/>
        <v>8.858695652173914</v>
      </c>
      <c r="L71" s="55">
        <f t="shared" si="65"/>
        <v>9.2636025552978367</v>
      </c>
      <c r="M71" s="55">
        <f t="shared" si="65"/>
        <v>8.6984570014218754</v>
      </c>
      <c r="N71" s="55">
        <f t="shared" si="65"/>
        <v>8.0681634630915848</v>
      </c>
      <c r="O71" s="55">
        <f t="shared" si="65"/>
        <v>7.3550580590323946</v>
      </c>
      <c r="P71" s="55">
        <f t="shared" si="65"/>
        <v>6.8650235885160811</v>
      </c>
      <c r="Q71" s="55">
        <f t="shared" si="65"/>
        <v>7.4415514305884303</v>
      </c>
      <c r="R71" s="55">
        <f t="shared" ref="R71:S71" si="78">+R25/(R25+R36+R14)*100</f>
        <v>7.4442058335825152</v>
      </c>
      <c r="S71" s="55">
        <f t="shared" si="78"/>
        <v>7.1675827079589904</v>
      </c>
      <c r="T71" s="55">
        <f t="shared" ref="T71:U71" si="79">+T25/(T25+T36+T14)*100</f>
        <v>1.7159136080561812</v>
      </c>
      <c r="U71" s="55">
        <f t="shared" si="79"/>
        <v>7.1126618801583579</v>
      </c>
      <c r="V71" s="55">
        <f t="shared" ref="V71" si="80">+V25/(V25+V36+V14)*100</f>
        <v>2.7817340778179709</v>
      </c>
    </row>
    <row r="72" spans="1:22" ht="15" customHeight="1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</row>
    <row r="73" spans="1:22" ht="15" customHeight="1" x14ac:dyDescent="0.25">
      <c r="A73" s="49" t="s">
        <v>31</v>
      </c>
      <c r="B73" s="54">
        <f t="shared" ref="B73:Q76" si="81">+B27/(B27+B38+B16)*100</f>
        <v>10.874797871946477</v>
      </c>
      <c r="C73" s="54">
        <f t="shared" si="81"/>
        <v>11.803403844045302</v>
      </c>
      <c r="D73" s="54">
        <f t="shared" si="81"/>
        <v>11.762273818016734</v>
      </c>
      <c r="E73" s="54">
        <f t="shared" si="81"/>
        <v>11.00977225069426</v>
      </c>
      <c r="F73" s="54">
        <f t="shared" si="81"/>
        <v>12.572221416885835</v>
      </c>
      <c r="G73" s="54">
        <f t="shared" si="81"/>
        <v>14.94242818103046</v>
      </c>
      <c r="H73" s="54">
        <f t="shared" si="81"/>
        <v>14.670446790405339</v>
      </c>
      <c r="I73" s="54">
        <f t="shared" si="81"/>
        <v>13.839935870263192</v>
      </c>
      <c r="J73" s="54">
        <f t="shared" si="81"/>
        <v>10.679842987747525</v>
      </c>
      <c r="K73" s="54">
        <f t="shared" si="81"/>
        <v>12.019169355403641</v>
      </c>
      <c r="L73" s="54">
        <f t="shared" si="81"/>
        <v>12.225867440022837</v>
      </c>
      <c r="M73" s="54">
        <f t="shared" si="81"/>
        <v>12.217836542126529</v>
      </c>
      <c r="N73" s="54">
        <f t="shared" si="81"/>
        <v>11.948000177171458</v>
      </c>
      <c r="O73" s="54">
        <f t="shared" si="81"/>
        <v>11.079949636592561</v>
      </c>
      <c r="P73" s="54">
        <f t="shared" si="81"/>
        <v>10.088408826086152</v>
      </c>
      <c r="Q73" s="54">
        <f t="shared" si="81"/>
        <v>10.027808128602043</v>
      </c>
      <c r="R73" s="54">
        <f t="shared" ref="R73:S73" si="82">+R27/(R27+R38+R16)*100</f>
        <v>9.2205826712069623</v>
      </c>
      <c r="S73" s="54">
        <f t="shared" si="82"/>
        <v>8.7292636701841406</v>
      </c>
      <c r="T73" s="54">
        <f t="shared" ref="T73:U73" si="83">+T27/(T27+T38+T16)*100</f>
        <v>1.5239887111947319</v>
      </c>
      <c r="U73" s="54">
        <f t="shared" si="83"/>
        <v>6.7834538575952621</v>
      </c>
      <c r="V73" s="54">
        <f t="shared" ref="V73" si="84">+V27/(V27+V38+V16)*100</f>
        <v>2.8592079154583083</v>
      </c>
    </row>
    <row r="74" spans="1:22" ht="15" customHeight="1" x14ac:dyDescent="0.25">
      <c r="A74" s="49" t="s">
        <v>32</v>
      </c>
      <c r="B74" s="55">
        <f t="shared" si="81"/>
        <v>12.568704814468493</v>
      </c>
      <c r="C74" s="55">
        <f t="shared" si="81"/>
        <v>12.958359585314163</v>
      </c>
      <c r="D74" s="55">
        <f t="shared" si="81"/>
        <v>13.289349670122528</v>
      </c>
      <c r="E74" s="55">
        <f t="shared" si="81"/>
        <v>12.968637036527008</v>
      </c>
      <c r="F74" s="55">
        <f t="shared" si="81"/>
        <v>14.31364552346224</v>
      </c>
      <c r="G74" s="55">
        <f t="shared" si="81"/>
        <v>14.923920943427191</v>
      </c>
      <c r="H74" s="55">
        <f t="shared" si="81"/>
        <v>15.942319956539198</v>
      </c>
      <c r="I74" s="55">
        <f t="shared" si="81"/>
        <v>16.289042196285973</v>
      </c>
      <c r="J74" s="55">
        <f t="shared" si="81"/>
        <v>14.067724265490503</v>
      </c>
      <c r="K74" s="55">
        <f t="shared" si="81"/>
        <v>15.304882986476636</v>
      </c>
      <c r="L74" s="55">
        <f t="shared" si="81"/>
        <v>15.002272890398832</v>
      </c>
      <c r="M74" s="55">
        <f t="shared" si="81"/>
        <v>15.109030271934326</v>
      </c>
      <c r="N74" s="55">
        <f t="shared" si="81"/>
        <v>14.606519851606285</v>
      </c>
      <c r="O74" s="55">
        <f t="shared" si="81"/>
        <v>13.472513471186263</v>
      </c>
      <c r="P74" s="55">
        <f t="shared" si="81"/>
        <v>12.476821553228621</v>
      </c>
      <c r="Q74" s="55">
        <f t="shared" si="81"/>
        <v>11.929615682799867</v>
      </c>
      <c r="R74" s="55">
        <f t="shared" ref="R74:S74" si="85">+R28/(R28+R39+R17)*100</f>
        <v>10.878313902833673</v>
      </c>
      <c r="S74" s="55">
        <f t="shared" si="85"/>
        <v>10.658362506445222</v>
      </c>
      <c r="T74" s="55">
        <f t="shared" ref="T74:U74" si="86">+T28/(T28+T39+T17)*100</f>
        <v>2.1488365961373672</v>
      </c>
      <c r="U74" s="55">
        <f t="shared" si="86"/>
        <v>8.2211113602490204</v>
      </c>
      <c r="V74" s="55">
        <f t="shared" ref="V74" si="87">+V28/(V28+V39+V17)*100</f>
        <v>3.2241402745684384</v>
      </c>
    </row>
    <row r="75" spans="1:22" ht="15" customHeight="1" x14ac:dyDescent="0.25">
      <c r="A75" s="49" t="s">
        <v>33</v>
      </c>
      <c r="B75" s="55">
        <f t="shared" si="81"/>
        <v>13.813980413912876</v>
      </c>
      <c r="C75" s="55">
        <f t="shared" si="81"/>
        <v>13.540647009669332</v>
      </c>
      <c r="D75" s="55">
        <f t="shared" si="81"/>
        <v>13.446406294981289</v>
      </c>
      <c r="E75" s="55">
        <f t="shared" si="81"/>
        <v>13.390126170904223</v>
      </c>
      <c r="F75" s="55">
        <f t="shared" si="81"/>
        <v>13.599785407725321</v>
      </c>
      <c r="G75" s="55">
        <f t="shared" si="81"/>
        <v>14.296896699744968</v>
      </c>
      <c r="H75" s="55">
        <f t="shared" si="81"/>
        <v>14.595198213288665</v>
      </c>
      <c r="I75" s="55">
        <f t="shared" si="81"/>
        <v>14.619279111357397</v>
      </c>
      <c r="J75" s="55">
        <f t="shared" si="81"/>
        <v>11.01531124497992</v>
      </c>
      <c r="K75" s="55">
        <f t="shared" si="81"/>
        <v>12.396725204674707</v>
      </c>
      <c r="L75" s="55">
        <f t="shared" si="81"/>
        <v>12.716791245297768</v>
      </c>
      <c r="M75" s="55">
        <f t="shared" si="81"/>
        <v>12.773291065992401</v>
      </c>
      <c r="N75" s="55">
        <f t="shared" si="81"/>
        <v>13.300559142108535</v>
      </c>
      <c r="O75" s="55">
        <f t="shared" si="81"/>
        <v>11.735080018164053</v>
      </c>
      <c r="P75" s="55">
        <f t="shared" si="81"/>
        <v>10.594042930833657</v>
      </c>
      <c r="Q75" s="55">
        <f t="shared" si="81"/>
        <v>11.059254110337196</v>
      </c>
      <c r="R75" s="55">
        <f t="shared" ref="R75:S75" si="88">+R29/(R29+R40+R18)*100</f>
        <v>10.57806021401194</v>
      </c>
      <c r="S75" s="55">
        <f t="shared" si="88"/>
        <v>9.6487652672560404</v>
      </c>
      <c r="T75" s="55">
        <f t="shared" ref="T75:U75" si="89">+T29/(T29+T40+T18)*100</f>
        <v>1.6342952275249722</v>
      </c>
      <c r="U75" s="55">
        <f t="shared" si="89"/>
        <v>7.9100826446280994</v>
      </c>
      <c r="V75" s="55">
        <f t="shared" ref="V75" si="90">+V29/(V29+V40+V18)*100</f>
        <v>3.5513267220584295</v>
      </c>
    </row>
    <row r="76" spans="1:22" ht="15" customHeight="1" x14ac:dyDescent="0.25">
      <c r="A76" s="49" t="s">
        <v>34</v>
      </c>
      <c r="B76" s="55">
        <f t="shared" si="81"/>
        <v>5.4591392950337578</v>
      </c>
      <c r="C76" s="55">
        <f t="shared" si="81"/>
        <v>8.5268534035591728</v>
      </c>
      <c r="D76" s="55">
        <f t="shared" si="81"/>
        <v>8.1824612885476995</v>
      </c>
      <c r="E76" s="55">
        <f t="shared" si="81"/>
        <v>6.154431742115003</v>
      </c>
      <c r="F76" s="55">
        <f t="shared" si="81"/>
        <v>9.5554883580284251</v>
      </c>
      <c r="G76" s="55">
        <f t="shared" si="81"/>
        <v>15.640224528701546</v>
      </c>
      <c r="H76" s="55">
        <f t="shared" si="81"/>
        <v>13.261131834759334</v>
      </c>
      <c r="I76" s="55">
        <f t="shared" si="81"/>
        <v>10.212496462883863</v>
      </c>
      <c r="J76" s="55">
        <f t="shared" si="81"/>
        <v>6.5243699714076726</v>
      </c>
      <c r="K76" s="55">
        <f t="shared" si="81"/>
        <v>7.8970497566606763</v>
      </c>
      <c r="L76" s="55">
        <f t="shared" si="81"/>
        <v>8.6547667449211119</v>
      </c>
      <c r="M76" s="55">
        <f t="shared" si="81"/>
        <v>8.7913764173488591</v>
      </c>
      <c r="N76" s="55">
        <f t="shared" si="81"/>
        <v>7.9562564387035417</v>
      </c>
      <c r="O76" s="55">
        <f t="shared" si="81"/>
        <v>7.9142587241609244</v>
      </c>
      <c r="P76" s="55">
        <f t="shared" si="81"/>
        <v>7.0994802847135912</v>
      </c>
      <c r="Q76" s="55">
        <f t="shared" si="81"/>
        <v>7.0488641842261988</v>
      </c>
      <c r="R76" s="55">
        <f t="shared" ref="R76:S76" si="91">+R30/(R30+R41+R19)*100</f>
        <v>6.1002494633636948</v>
      </c>
      <c r="S76" s="55">
        <f t="shared" si="91"/>
        <v>5.7140367185684404</v>
      </c>
      <c r="T76" s="55">
        <f t="shared" ref="T76:U76" si="92">+T30/(T30+T41+T19)*100</f>
        <v>0.73306659045441558</v>
      </c>
      <c r="U76" s="55">
        <f t="shared" si="92"/>
        <v>4.102649052332243</v>
      </c>
      <c r="V76" s="55">
        <f t="shared" ref="V76" si="93">+V30/(V30+V41+V19)*100</f>
        <v>1.8065017971138888</v>
      </c>
    </row>
    <row r="77" spans="1:22" ht="15" customHeight="1" x14ac:dyDescent="0.25"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</row>
    <row r="78" spans="1:22" ht="15" customHeight="1" x14ac:dyDescent="0.25">
      <c r="A78" s="47" t="s">
        <v>36</v>
      </c>
      <c r="B78" s="53">
        <f t="shared" ref="B78:Q82" si="94">+B32/(B32+B21+B10)*100</f>
        <v>6.7023364349108094</v>
      </c>
      <c r="C78" s="53">
        <f t="shared" si="94"/>
        <v>6.2260771850967451</v>
      </c>
      <c r="D78" s="53">
        <f t="shared" si="94"/>
        <v>6.0030159439260729</v>
      </c>
      <c r="E78" s="53">
        <f t="shared" si="94"/>
        <v>6.1510687944108575</v>
      </c>
      <c r="F78" s="53">
        <f t="shared" si="94"/>
        <v>6.3493956031945702</v>
      </c>
      <c r="G78" s="53">
        <f t="shared" si="94"/>
        <v>6.5825804466572633</v>
      </c>
      <c r="H78" s="53">
        <f t="shared" si="94"/>
        <v>6.9242328139725196</v>
      </c>
      <c r="I78" s="53">
        <f t="shared" si="94"/>
        <v>6.6439922476736006</v>
      </c>
      <c r="J78" s="53">
        <f t="shared" si="94"/>
        <v>2.5378623709398456</v>
      </c>
      <c r="K78" s="53">
        <f t="shared" si="94"/>
        <v>3.5843096337435707</v>
      </c>
      <c r="L78" s="53">
        <f t="shared" si="94"/>
        <v>3.5195149709618576</v>
      </c>
      <c r="M78" s="53">
        <f t="shared" si="94"/>
        <v>3.5344768760981937</v>
      </c>
      <c r="N78" s="53">
        <f t="shared" si="94"/>
        <v>3.3572119440162882</v>
      </c>
      <c r="O78" s="53">
        <f t="shared" si="94"/>
        <v>2.4998930803877917</v>
      </c>
      <c r="P78" s="53">
        <f t="shared" si="94"/>
        <v>2.209077108307596</v>
      </c>
      <c r="Q78" s="53">
        <f t="shared" si="94"/>
        <v>2.22117655658244</v>
      </c>
      <c r="R78" s="53">
        <f t="shared" ref="R78:S78" si="95">+R32/(R32+R21+R10)*100</f>
        <v>2.4450994134957615</v>
      </c>
      <c r="S78" s="53">
        <f t="shared" si="95"/>
        <v>2.263275660738552</v>
      </c>
      <c r="T78" s="53">
        <f t="shared" ref="T78:U78" si="96">+T32/(T32+T21+T10)*100</f>
        <v>0.56896789490775956</v>
      </c>
      <c r="U78" s="53">
        <f t="shared" si="96"/>
        <v>2.2379193258324839</v>
      </c>
      <c r="V78" s="53">
        <f t="shared" ref="V78" si="97">+V32/(V32+V21+V10)*100</f>
        <v>4.4800540203615208E-2</v>
      </c>
    </row>
    <row r="79" spans="1:22" ht="15" customHeight="1" x14ac:dyDescent="0.25">
      <c r="A79" s="49"/>
      <c r="B79" s="54">
        <f t="shared" si="94"/>
        <v>8.7703388759635175</v>
      </c>
      <c r="C79" s="54">
        <f t="shared" si="94"/>
        <v>8.2914374753599791</v>
      </c>
      <c r="D79" s="54">
        <f t="shared" si="94"/>
        <v>8.0329440965758447</v>
      </c>
      <c r="E79" s="54">
        <f t="shared" si="94"/>
        <v>8.2569223957525235</v>
      </c>
      <c r="F79" s="54">
        <f t="shared" si="94"/>
        <v>8.4317605354032334</v>
      </c>
      <c r="G79" s="54">
        <f t="shared" si="94"/>
        <v>8.5810266057511431</v>
      </c>
      <c r="H79" s="54">
        <f t="shared" si="94"/>
        <v>8.8327318320572861</v>
      </c>
      <c r="I79" s="54">
        <f t="shared" si="94"/>
        <v>8.6980205616081019</v>
      </c>
      <c r="J79" s="54">
        <f t="shared" si="94"/>
        <v>3.2328272014771455</v>
      </c>
      <c r="K79" s="54">
        <f t="shared" si="94"/>
        <v>4.887527488502946</v>
      </c>
      <c r="L79" s="54">
        <f t="shared" si="94"/>
        <v>4.7123055761295101</v>
      </c>
      <c r="M79" s="54">
        <f t="shared" si="94"/>
        <v>4.6810977966756857</v>
      </c>
      <c r="N79" s="54">
        <f t="shared" si="94"/>
        <v>4.4016100336451229</v>
      </c>
      <c r="O79" s="54">
        <f t="shared" si="94"/>
        <v>3.1914134612812028</v>
      </c>
      <c r="P79" s="54">
        <f t="shared" si="94"/>
        <v>2.8516232558348014</v>
      </c>
      <c r="Q79" s="54">
        <f t="shared" si="94"/>
        <v>2.7839261776350659</v>
      </c>
      <c r="R79" s="54">
        <f t="shared" ref="R79:S79" si="98">+R33/(R33+R22+R11)*100</f>
        <v>3.2355160893110129</v>
      </c>
      <c r="S79" s="54">
        <f t="shared" si="98"/>
        <v>3.0595149452185937</v>
      </c>
      <c r="T79" s="54">
        <f t="shared" ref="T79:U79" si="99">+T33/(T33+T22+T11)*100</f>
        <v>0.8822856550884659</v>
      </c>
      <c r="U79" s="54">
        <f t="shared" si="99"/>
        <v>3.1171546360590772</v>
      </c>
      <c r="V79" s="54">
        <f t="shared" ref="V79" si="100">+V33/(V33+V22+V11)*100</f>
        <v>4.0118013823998926E-2</v>
      </c>
    </row>
    <row r="80" spans="1:22" ht="15" customHeight="1" x14ac:dyDescent="0.25">
      <c r="A80" s="49" t="s">
        <v>28</v>
      </c>
      <c r="B80" s="55">
        <f t="shared" si="94"/>
        <v>12.806816736614524</v>
      </c>
      <c r="C80" s="55">
        <f t="shared" si="94"/>
        <v>12.245075823601185</v>
      </c>
      <c r="D80" s="55">
        <f t="shared" si="94"/>
        <v>11.933875846789656</v>
      </c>
      <c r="E80" s="55">
        <f t="shared" si="94"/>
        <v>12.211671846267999</v>
      </c>
      <c r="F80" s="55">
        <f t="shared" si="94"/>
        <v>12.296054421768709</v>
      </c>
      <c r="G80" s="55">
        <f t="shared" si="94"/>
        <v>12.347659812960867</v>
      </c>
      <c r="H80" s="55">
        <f t="shared" si="94"/>
        <v>12.578683112719864</v>
      </c>
      <c r="I80" s="55">
        <f t="shared" si="94"/>
        <v>12.95611602623355</v>
      </c>
      <c r="J80" s="55">
        <f t="shared" si="94"/>
        <v>4.9267894917217179</v>
      </c>
      <c r="K80" s="55">
        <f t="shared" si="94"/>
        <v>7.1325131125795584</v>
      </c>
      <c r="L80" s="55">
        <f t="shared" si="94"/>
        <v>6.9665312912854134</v>
      </c>
      <c r="M80" s="55">
        <f t="shared" si="94"/>
        <v>7.1777410495706535</v>
      </c>
      <c r="N80" s="55">
        <f t="shared" si="94"/>
        <v>6.8151464658670298</v>
      </c>
      <c r="O80" s="55">
        <f t="shared" si="94"/>
        <v>4.8342700585079825</v>
      </c>
      <c r="P80" s="55">
        <f t="shared" si="94"/>
        <v>4.1150351094589013</v>
      </c>
      <c r="Q80" s="55">
        <f t="shared" si="94"/>
        <v>1.239674917864886</v>
      </c>
      <c r="R80" s="55">
        <f t="shared" ref="R80:S80" si="101">+R34/(R34+R23+R12)*100</f>
        <v>1.0627268014515292</v>
      </c>
      <c r="S80" s="55">
        <f t="shared" si="101"/>
        <v>0.81947388638336016</v>
      </c>
      <c r="T80" s="55">
        <f t="shared" ref="T80:U80" si="102">+T34/(T34+T23+T12)*100</f>
        <v>0.3813863330270495</v>
      </c>
      <c r="U80" s="55">
        <f t="shared" si="102"/>
        <v>0.74435286747816687</v>
      </c>
      <c r="V80" s="55">
        <f t="shared" ref="V80" si="103">+V34/(V34+V23+V12)*100</f>
        <v>3.0636401615373905E-2</v>
      </c>
    </row>
    <row r="81" spans="1:22" ht="15" customHeight="1" x14ac:dyDescent="0.25">
      <c r="A81" s="49" t="s">
        <v>29</v>
      </c>
      <c r="B81" s="55">
        <f t="shared" si="94"/>
        <v>7.3913535536441826</v>
      </c>
      <c r="C81" s="55">
        <f t="shared" si="94"/>
        <v>6.8938895070278612</v>
      </c>
      <c r="D81" s="55">
        <f t="shared" si="94"/>
        <v>6.7278573516515641</v>
      </c>
      <c r="E81" s="55">
        <f t="shared" si="94"/>
        <v>6.7203840219441107</v>
      </c>
      <c r="F81" s="55">
        <f t="shared" si="94"/>
        <v>6.8352916344191943</v>
      </c>
      <c r="G81" s="55">
        <f t="shared" si="94"/>
        <v>7.1500527117254311</v>
      </c>
      <c r="H81" s="55">
        <f t="shared" si="94"/>
        <v>7.1979556102408786</v>
      </c>
      <c r="I81" s="55">
        <f t="shared" si="94"/>
        <v>6.799288782154898</v>
      </c>
      <c r="J81" s="55">
        <f t="shared" si="94"/>
        <v>2.6866808718321091</v>
      </c>
      <c r="K81" s="55">
        <f t="shared" si="94"/>
        <v>4.493814693259278</v>
      </c>
      <c r="L81" s="55">
        <f t="shared" si="94"/>
        <v>4.0566745093983503</v>
      </c>
      <c r="M81" s="55">
        <f t="shared" si="94"/>
        <v>3.803515568760389</v>
      </c>
      <c r="N81" s="55">
        <f t="shared" si="94"/>
        <v>3.6877233196251602</v>
      </c>
      <c r="O81" s="55">
        <f t="shared" si="94"/>
        <v>2.708794361117941</v>
      </c>
      <c r="P81" s="55">
        <f t="shared" si="94"/>
        <v>2.5470368161362034</v>
      </c>
      <c r="Q81" s="55">
        <f t="shared" si="94"/>
        <v>4.8952862607793559</v>
      </c>
      <c r="R81" s="55">
        <f t="shared" ref="R81:S81" si="104">+R35/(R35+R24+R13)*100</f>
        <v>6.0185940303376286</v>
      </c>
      <c r="S81" s="55">
        <f t="shared" si="104"/>
        <v>5.9073160319911615</v>
      </c>
      <c r="T81" s="55">
        <f t="shared" ref="T81:U81" si="105">+T35/(T35+T24+T13)*100</f>
        <v>1.8018604893556036</v>
      </c>
      <c r="U81" s="55">
        <f t="shared" si="105"/>
        <v>5.3190713504315061</v>
      </c>
      <c r="V81" s="55">
        <f t="shared" ref="V81" si="106">+V35/(V35+V24+V13)*100</f>
        <v>4.764876056497816E-2</v>
      </c>
    </row>
    <row r="82" spans="1:22" ht="15" customHeight="1" x14ac:dyDescent="0.25">
      <c r="A82" s="49" t="s">
        <v>30</v>
      </c>
      <c r="B82" s="55">
        <f t="shared" si="94"/>
        <v>5.7707006369426752</v>
      </c>
      <c r="C82" s="55">
        <f t="shared" si="94"/>
        <v>5.5178395882727109</v>
      </c>
      <c r="D82" s="55">
        <f t="shared" si="94"/>
        <v>5.0892526822049575</v>
      </c>
      <c r="E82" s="55">
        <f t="shared" si="94"/>
        <v>5.4713895156572709</v>
      </c>
      <c r="F82" s="55">
        <f t="shared" si="94"/>
        <v>5.8453758079190843</v>
      </c>
      <c r="G82" s="55">
        <f t="shared" si="94"/>
        <v>5.9581703387512928</v>
      </c>
      <c r="H82" s="55">
        <f t="shared" si="94"/>
        <v>6.2664340010517767</v>
      </c>
      <c r="I82" s="55">
        <f t="shared" si="94"/>
        <v>6.0234157130493315</v>
      </c>
      <c r="J82" s="55">
        <f t="shared" si="94"/>
        <v>2.0984881108951456</v>
      </c>
      <c r="K82" s="55">
        <f t="shared" si="94"/>
        <v>3.0362318840579707</v>
      </c>
      <c r="L82" s="55">
        <f t="shared" si="94"/>
        <v>2.9816127402070673</v>
      </c>
      <c r="M82" s="55">
        <f t="shared" si="94"/>
        <v>2.9187950918953076</v>
      </c>
      <c r="N82" s="55">
        <f t="shared" si="94"/>
        <v>2.5601679857858182</v>
      </c>
      <c r="O82" s="55">
        <f t="shared" si="94"/>
        <v>1.916564989101079</v>
      </c>
      <c r="P82" s="55">
        <f t="shared" si="94"/>
        <v>1.8021904616112558</v>
      </c>
      <c r="Q82" s="55">
        <f t="shared" si="94"/>
        <v>2.1372312888445939</v>
      </c>
      <c r="R82" s="55">
        <f t="shared" ref="R82:S82" si="107">+R36/(R36+R25+R14)*100</f>
        <v>2.385353521624487</v>
      </c>
      <c r="S82" s="55">
        <f t="shared" si="107"/>
        <v>2.1430081386745585</v>
      </c>
      <c r="T82" s="55">
        <f t="shared" ref="T82:U82" si="108">+T36/(T36+T25+T14)*100</f>
        <v>0.47436067311514513</v>
      </c>
      <c r="U82" s="55">
        <f t="shared" si="108"/>
        <v>3.2785345232503524</v>
      </c>
      <c r="V82" s="55">
        <f t="shared" ref="V82" si="109">+V36/(V36+V25+V14)*100</f>
        <v>4.0333253507102436E-2</v>
      </c>
    </row>
    <row r="83" spans="1:22" ht="15" customHeight="1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</row>
    <row r="84" spans="1:22" ht="15" customHeight="1" x14ac:dyDescent="0.25">
      <c r="A84" s="49" t="s">
        <v>31</v>
      </c>
      <c r="B84" s="54">
        <f t="shared" ref="B84:Q87" si="110">+B38/(B38+B27+B16)*100</f>
        <v>4.4128720081962154</v>
      </c>
      <c r="C84" s="54">
        <f t="shared" si="110"/>
        <v>3.9922680517033431</v>
      </c>
      <c r="D84" s="54">
        <f t="shared" si="110"/>
        <v>3.815098255399183</v>
      </c>
      <c r="E84" s="54">
        <f t="shared" si="110"/>
        <v>3.8983750698307063</v>
      </c>
      <c r="F84" s="54">
        <f t="shared" si="110"/>
        <v>4.0916150676137422</v>
      </c>
      <c r="G84" s="54">
        <f t="shared" si="110"/>
        <v>4.4141171765646874</v>
      </c>
      <c r="H84" s="54">
        <f t="shared" si="110"/>
        <v>4.8146026236193142</v>
      </c>
      <c r="I84" s="54">
        <f t="shared" si="110"/>
        <v>4.3967481858587218</v>
      </c>
      <c r="J84" s="54">
        <f t="shared" si="110"/>
        <v>1.7983671729015913</v>
      </c>
      <c r="K84" s="54">
        <f t="shared" si="110"/>
        <v>2.2729614016870023</v>
      </c>
      <c r="L84" s="54">
        <f t="shared" si="110"/>
        <v>2.3535787718695831</v>
      </c>
      <c r="M84" s="54">
        <f t="shared" si="110"/>
        <v>2.4038420816357644</v>
      </c>
      <c r="N84" s="54">
        <f t="shared" si="110"/>
        <v>2.3067723789697481</v>
      </c>
      <c r="O84" s="54">
        <f t="shared" si="110"/>
        <v>1.7949918409461776</v>
      </c>
      <c r="P84" s="54">
        <f t="shared" si="110"/>
        <v>1.546229677992121</v>
      </c>
      <c r="Q84" s="54">
        <f t="shared" si="110"/>
        <v>1.6286278353271091</v>
      </c>
      <c r="R84" s="54">
        <f t="shared" ref="R84:S84" si="111">+R38/(R38+R27+R16)*100</f>
        <v>1.5980892924706773</v>
      </c>
      <c r="S84" s="54">
        <f t="shared" si="111"/>
        <v>1.4225882683263529</v>
      </c>
      <c r="T84" s="54">
        <f t="shared" ref="T84:U84" si="112">+T38/(T38+T27+T16)*100</f>
        <v>0.23587178487024757</v>
      </c>
      <c r="U84" s="54">
        <f t="shared" si="112"/>
        <v>1.3024660201980498</v>
      </c>
      <c r="V84" s="54">
        <f t="shared" ref="V84" si="113">+V38/(V38+V27+V16)*100</f>
        <v>4.9830755003277154E-2</v>
      </c>
    </row>
    <row r="85" spans="1:22" ht="15" customHeight="1" x14ac:dyDescent="0.25">
      <c r="A85" s="49" t="s">
        <v>32</v>
      </c>
      <c r="B85" s="55">
        <f t="shared" si="110"/>
        <v>7.1350377448856248</v>
      </c>
      <c r="C85" s="55">
        <f t="shared" si="110"/>
        <v>6.5994615957385871</v>
      </c>
      <c r="D85" s="55">
        <f t="shared" si="110"/>
        <v>6.2941081814211168</v>
      </c>
      <c r="E85" s="55">
        <f t="shared" si="110"/>
        <v>6.6811259912096492</v>
      </c>
      <c r="F85" s="55">
        <f t="shared" si="110"/>
        <v>7.1442280011515216</v>
      </c>
      <c r="G85" s="55">
        <f t="shared" si="110"/>
        <v>7.5211591212810349</v>
      </c>
      <c r="H85" s="55">
        <f t="shared" si="110"/>
        <v>8.3425845005550698</v>
      </c>
      <c r="I85" s="55">
        <f t="shared" si="110"/>
        <v>7.5603647876010012</v>
      </c>
      <c r="J85" s="55">
        <f t="shared" si="110"/>
        <v>3.1929525029048396</v>
      </c>
      <c r="K85" s="55">
        <f t="shared" si="110"/>
        <v>3.8962090626192984</v>
      </c>
      <c r="L85" s="55">
        <f t="shared" si="110"/>
        <v>4.0804363949565756</v>
      </c>
      <c r="M85" s="55">
        <f t="shared" si="110"/>
        <v>4.129040533606978</v>
      </c>
      <c r="N85" s="55">
        <f t="shared" si="110"/>
        <v>4.047938537637803</v>
      </c>
      <c r="O85" s="55">
        <f t="shared" si="110"/>
        <v>3.0525840787832137</v>
      </c>
      <c r="P85" s="55">
        <f t="shared" si="110"/>
        <v>2.6723385689354275</v>
      </c>
      <c r="Q85" s="55">
        <f t="shared" si="110"/>
        <v>2.6567172444345997</v>
      </c>
      <c r="R85" s="55">
        <f t="shared" ref="R85:S85" si="114">+R39/(R39+R28+R17)*100</f>
        <v>2.5321882476593509</v>
      </c>
      <c r="S85" s="55">
        <f t="shared" si="114"/>
        <v>2.3243507286493528</v>
      </c>
      <c r="T85" s="55">
        <f t="shared" ref="T85:U85" si="115">+T39/(T39+T28+T17)*100</f>
        <v>0.3678070001977457</v>
      </c>
      <c r="U85" s="55">
        <f t="shared" si="115"/>
        <v>2.1380429191342309</v>
      </c>
      <c r="V85" s="55">
        <f t="shared" ref="V85" si="116">+V39/(V39+V28+V17)*100</f>
        <v>6.3884735625934483E-2</v>
      </c>
    </row>
    <row r="86" spans="1:22" ht="15" customHeight="1" x14ac:dyDescent="0.25">
      <c r="A86" s="49" t="s">
        <v>33</v>
      </c>
      <c r="B86" s="55">
        <f t="shared" si="110"/>
        <v>5.2221525399199189</v>
      </c>
      <c r="C86" s="55">
        <f t="shared" si="110"/>
        <v>4.7176793601527995</v>
      </c>
      <c r="D86" s="55">
        <f t="shared" si="110"/>
        <v>4.6108818731407739</v>
      </c>
      <c r="E86" s="55">
        <f t="shared" si="110"/>
        <v>4.4303192506212961</v>
      </c>
      <c r="F86" s="55">
        <f t="shared" si="110"/>
        <v>4.6320230198985559</v>
      </c>
      <c r="G86" s="55">
        <f t="shared" si="110"/>
        <v>5.0513849960861545</v>
      </c>
      <c r="H86" s="55">
        <f t="shared" si="110"/>
        <v>5.1752590111049077</v>
      </c>
      <c r="I86" s="55">
        <f t="shared" si="110"/>
        <v>4.2177778897257001</v>
      </c>
      <c r="J86" s="55">
        <f t="shared" si="110"/>
        <v>1.6177208835341363</v>
      </c>
      <c r="K86" s="55">
        <f t="shared" si="110"/>
        <v>2.1036185238422602</v>
      </c>
      <c r="L86" s="55">
        <f t="shared" si="110"/>
        <v>2.1789046851336167</v>
      </c>
      <c r="M86" s="55">
        <f t="shared" si="110"/>
        <v>2.3347674038292197</v>
      </c>
      <c r="N86" s="55">
        <f t="shared" si="110"/>
        <v>2.1798438723967482</v>
      </c>
      <c r="O86" s="55">
        <f t="shared" si="110"/>
        <v>1.7063202653052798</v>
      </c>
      <c r="P86" s="55">
        <f t="shared" si="110"/>
        <v>1.4282544788951135</v>
      </c>
      <c r="Q86" s="55">
        <f t="shared" si="110"/>
        <v>1.6767622317109501</v>
      </c>
      <c r="R86" s="55">
        <f t="shared" ref="R86:S86" si="117">+R40/(R40+R29+R18)*100</f>
        <v>1.7368878503341265</v>
      </c>
      <c r="S86" s="55">
        <f t="shared" si="117"/>
        <v>1.4757761879998312</v>
      </c>
      <c r="T86" s="55">
        <f t="shared" ref="T86:U86" si="118">+T40/(T40+T29+T18)*100</f>
        <v>0.21781354051054383</v>
      </c>
      <c r="U86" s="55">
        <f t="shared" si="118"/>
        <v>1.3791735537190084</v>
      </c>
      <c r="V86" s="55">
        <f t="shared" ref="V86" si="119">+V40/(V40+V29+V18)*100</f>
        <v>2.5462342535513268E-2</v>
      </c>
    </row>
    <row r="87" spans="1:22" ht="15" customHeight="1" thickBot="1" x14ac:dyDescent="0.3">
      <c r="A87" s="50" t="s">
        <v>34</v>
      </c>
      <c r="B87" s="57">
        <f t="shared" si="110"/>
        <v>0.19053141697386405</v>
      </c>
      <c r="C87" s="57">
        <f t="shared" si="110"/>
        <v>0.15694411193573271</v>
      </c>
      <c r="D87" s="57">
        <f t="shared" si="110"/>
        <v>0.12052296486493569</v>
      </c>
      <c r="E87" s="57">
        <f t="shared" si="110"/>
        <v>0.13125254301802097</v>
      </c>
      <c r="F87" s="57">
        <f t="shared" si="110"/>
        <v>0.16302704408303861</v>
      </c>
      <c r="G87" s="57">
        <f t="shared" si="110"/>
        <v>0.23697309891972043</v>
      </c>
      <c r="H87" s="57">
        <f t="shared" si="110"/>
        <v>0.26902222900170569</v>
      </c>
      <c r="I87" s="57">
        <f t="shared" si="110"/>
        <v>0.97961273631304491</v>
      </c>
      <c r="J87" s="57">
        <f t="shared" si="110"/>
        <v>0.42556021012035378</v>
      </c>
      <c r="K87" s="57">
        <f t="shared" si="110"/>
        <v>0.60998806259920502</v>
      </c>
      <c r="L87" s="57">
        <f t="shared" si="110"/>
        <v>0.64789434338400209</v>
      </c>
      <c r="M87" s="57">
        <f t="shared" si="110"/>
        <v>0.76397010220165762</v>
      </c>
      <c r="N87" s="57">
        <f t="shared" si="110"/>
        <v>0.68283276540666193</v>
      </c>
      <c r="O87" s="57">
        <f t="shared" si="110"/>
        <v>0.56818181818181823</v>
      </c>
      <c r="P87" s="57">
        <f t="shared" si="110"/>
        <v>0.49994350920799913</v>
      </c>
      <c r="Q87" s="57">
        <f t="shared" si="110"/>
        <v>0.52749496610986646</v>
      </c>
      <c r="R87" s="57">
        <f t="shared" ref="R87:S87" si="120">+R41/(R41+R30+R19)*100</f>
        <v>0.47717120148517728</v>
      </c>
      <c r="S87" s="57">
        <f t="shared" si="120"/>
        <v>0.40233557982802692</v>
      </c>
      <c r="T87" s="57">
        <f t="shared" ref="T87:U87" si="121">+T41/(T41+T30+T19)*100</f>
        <v>0.11146041726207488</v>
      </c>
      <c r="U87" s="57">
        <f t="shared" si="121"/>
        <v>0.34786930053422782</v>
      </c>
      <c r="V87" s="57">
        <f t="shared" ref="V87" si="122">+V41/(V41+V30+V19)*100</f>
        <v>6.0350839547234594E-2</v>
      </c>
    </row>
    <row r="88" spans="1:22" ht="15" customHeight="1" x14ac:dyDescent="0.25">
      <c r="A88" s="374" t="s">
        <v>226</v>
      </c>
      <c r="B88" s="374"/>
      <c r="C88" s="374"/>
      <c r="D88" s="374"/>
      <c r="E88" s="374"/>
      <c r="F88" s="374"/>
      <c r="G88" s="374"/>
      <c r="H88" s="374"/>
      <c r="I88" s="374"/>
      <c r="J88" s="374"/>
      <c r="K88" s="374"/>
      <c r="L88" s="374"/>
      <c r="M88" s="374"/>
      <c r="N88" s="374"/>
      <c r="O88" s="374"/>
      <c r="P88" s="374"/>
      <c r="Q88" s="374"/>
      <c r="R88" s="374"/>
      <c r="S88" s="67"/>
      <c r="T88" s="67"/>
      <c r="U88" s="67"/>
      <c r="V88" s="67"/>
    </row>
    <row r="89" spans="1:22" ht="15" customHeight="1" x14ac:dyDescent="0.25">
      <c r="A89" s="375" t="s">
        <v>224</v>
      </c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262"/>
      <c r="T89" s="290"/>
      <c r="U89" s="301"/>
      <c r="V89" s="327"/>
    </row>
  </sheetData>
  <mergeCells count="5">
    <mergeCell ref="A89:R89"/>
    <mergeCell ref="X49:Y50"/>
    <mergeCell ref="A42:R42"/>
    <mergeCell ref="A88:R88"/>
    <mergeCell ref="W3:X4"/>
  </mergeCells>
  <hyperlinks>
    <hyperlink ref="W3" r:id="rId1" location="INDICE!A1"/>
    <hyperlink ref="W3:X4" location="INDICE!A1" display="INDICE"/>
    <hyperlink ref="X49" r:id="rId2" location="INDICE!A1"/>
    <hyperlink ref="X49:Y50" location="INDICE!A1" display="INDICE"/>
  </hyperlinks>
  <printOptions horizontalCentered="1"/>
  <pageMargins left="0.78740157480314965" right="0.78740157480314965" top="0.39370078740157483" bottom="0.98425196850393704" header="0" footer="0"/>
  <pageSetup scale="64" fitToHeight="2" orientation="landscape" r:id="rId3"/>
  <headerFooter alignWithMargins="0"/>
  <rowBreaks count="1" manualBreakCount="1">
    <brk id="4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tabColor rgb="FF92D050"/>
  </sheetPr>
  <dimension ref="A1:Y57"/>
  <sheetViews>
    <sheetView zoomScaleNormal="100" zoomScaleSheetLayoutView="100" workbookViewId="0">
      <selection activeCell="X30" sqref="X30:Y31"/>
    </sheetView>
  </sheetViews>
  <sheetFormatPr baseColWidth="10" defaultColWidth="11" defaultRowHeight="15" customHeight="1" x14ac:dyDescent="0.2"/>
  <cols>
    <col min="1" max="1" width="22.28515625" style="29" customWidth="1"/>
    <col min="2" max="22" width="6" style="29" customWidth="1"/>
    <col min="23" max="27" width="11.42578125" style="29" customWidth="1"/>
    <col min="28" max="260" width="11" style="29"/>
    <col min="261" max="261" width="17.140625" style="29" customWidth="1"/>
    <col min="262" max="264" width="7.85546875" style="29" customWidth="1"/>
    <col min="265" max="277" width="7" style="29" customWidth="1"/>
    <col min="278" max="516" width="11" style="29"/>
    <col min="517" max="517" width="17.140625" style="29" customWidth="1"/>
    <col min="518" max="520" width="7.85546875" style="29" customWidth="1"/>
    <col min="521" max="533" width="7" style="29" customWidth="1"/>
    <col min="534" max="772" width="11" style="29"/>
    <col min="773" max="773" width="17.140625" style="29" customWidth="1"/>
    <col min="774" max="776" width="7.85546875" style="29" customWidth="1"/>
    <col min="777" max="789" width="7" style="29" customWidth="1"/>
    <col min="790" max="1028" width="11" style="29"/>
    <col min="1029" max="1029" width="17.140625" style="29" customWidth="1"/>
    <col min="1030" max="1032" width="7.85546875" style="29" customWidth="1"/>
    <col min="1033" max="1045" width="7" style="29" customWidth="1"/>
    <col min="1046" max="1284" width="11" style="29"/>
    <col min="1285" max="1285" width="17.140625" style="29" customWidth="1"/>
    <col min="1286" max="1288" width="7.85546875" style="29" customWidth="1"/>
    <col min="1289" max="1301" width="7" style="29" customWidth="1"/>
    <col min="1302" max="1540" width="11" style="29"/>
    <col min="1541" max="1541" width="17.140625" style="29" customWidth="1"/>
    <col min="1542" max="1544" width="7.85546875" style="29" customWidth="1"/>
    <col min="1545" max="1557" width="7" style="29" customWidth="1"/>
    <col min="1558" max="1796" width="11" style="29"/>
    <col min="1797" max="1797" width="17.140625" style="29" customWidth="1"/>
    <col min="1798" max="1800" width="7.85546875" style="29" customWidth="1"/>
    <col min="1801" max="1813" width="7" style="29" customWidth="1"/>
    <col min="1814" max="2052" width="11" style="29"/>
    <col min="2053" max="2053" width="17.140625" style="29" customWidth="1"/>
    <col min="2054" max="2056" width="7.85546875" style="29" customWidth="1"/>
    <col min="2057" max="2069" width="7" style="29" customWidth="1"/>
    <col min="2070" max="2308" width="11" style="29"/>
    <col min="2309" max="2309" width="17.140625" style="29" customWidth="1"/>
    <col min="2310" max="2312" width="7.85546875" style="29" customWidth="1"/>
    <col min="2313" max="2325" width="7" style="29" customWidth="1"/>
    <col min="2326" max="2564" width="11" style="29"/>
    <col min="2565" max="2565" width="17.140625" style="29" customWidth="1"/>
    <col min="2566" max="2568" width="7.85546875" style="29" customWidth="1"/>
    <col min="2569" max="2581" width="7" style="29" customWidth="1"/>
    <col min="2582" max="2820" width="11" style="29"/>
    <col min="2821" max="2821" width="17.140625" style="29" customWidth="1"/>
    <col min="2822" max="2824" width="7.85546875" style="29" customWidth="1"/>
    <col min="2825" max="2837" width="7" style="29" customWidth="1"/>
    <col min="2838" max="3076" width="11" style="29"/>
    <col min="3077" max="3077" width="17.140625" style="29" customWidth="1"/>
    <col min="3078" max="3080" width="7.85546875" style="29" customWidth="1"/>
    <col min="3081" max="3093" width="7" style="29" customWidth="1"/>
    <col min="3094" max="3332" width="11" style="29"/>
    <col min="3333" max="3333" width="17.140625" style="29" customWidth="1"/>
    <col min="3334" max="3336" width="7.85546875" style="29" customWidth="1"/>
    <col min="3337" max="3349" width="7" style="29" customWidth="1"/>
    <col min="3350" max="3588" width="11" style="29"/>
    <col min="3589" max="3589" width="17.140625" style="29" customWidth="1"/>
    <col min="3590" max="3592" width="7.85546875" style="29" customWidth="1"/>
    <col min="3593" max="3605" width="7" style="29" customWidth="1"/>
    <col min="3606" max="3844" width="11" style="29"/>
    <col min="3845" max="3845" width="17.140625" style="29" customWidth="1"/>
    <col min="3846" max="3848" width="7.85546875" style="29" customWidth="1"/>
    <col min="3849" max="3861" width="7" style="29" customWidth="1"/>
    <col min="3862" max="4100" width="11" style="29"/>
    <col min="4101" max="4101" width="17.140625" style="29" customWidth="1"/>
    <col min="4102" max="4104" width="7.85546875" style="29" customWidth="1"/>
    <col min="4105" max="4117" width="7" style="29" customWidth="1"/>
    <col min="4118" max="4356" width="11" style="29"/>
    <col min="4357" max="4357" width="17.140625" style="29" customWidth="1"/>
    <col min="4358" max="4360" width="7.85546875" style="29" customWidth="1"/>
    <col min="4361" max="4373" width="7" style="29" customWidth="1"/>
    <col min="4374" max="4612" width="11" style="29"/>
    <col min="4613" max="4613" width="17.140625" style="29" customWidth="1"/>
    <col min="4614" max="4616" width="7.85546875" style="29" customWidth="1"/>
    <col min="4617" max="4629" width="7" style="29" customWidth="1"/>
    <col min="4630" max="4868" width="11" style="29"/>
    <col min="4869" max="4869" width="17.140625" style="29" customWidth="1"/>
    <col min="4870" max="4872" width="7.85546875" style="29" customWidth="1"/>
    <col min="4873" max="4885" width="7" style="29" customWidth="1"/>
    <col min="4886" max="5124" width="11" style="29"/>
    <col min="5125" max="5125" width="17.140625" style="29" customWidth="1"/>
    <col min="5126" max="5128" width="7.85546875" style="29" customWidth="1"/>
    <col min="5129" max="5141" width="7" style="29" customWidth="1"/>
    <col min="5142" max="5380" width="11" style="29"/>
    <col min="5381" max="5381" width="17.140625" style="29" customWidth="1"/>
    <col min="5382" max="5384" width="7.85546875" style="29" customWidth="1"/>
    <col min="5385" max="5397" width="7" style="29" customWidth="1"/>
    <col min="5398" max="5636" width="11" style="29"/>
    <col min="5637" max="5637" width="17.140625" style="29" customWidth="1"/>
    <col min="5638" max="5640" width="7.85546875" style="29" customWidth="1"/>
    <col min="5641" max="5653" width="7" style="29" customWidth="1"/>
    <col min="5654" max="5892" width="11" style="29"/>
    <col min="5893" max="5893" width="17.140625" style="29" customWidth="1"/>
    <col min="5894" max="5896" width="7.85546875" style="29" customWidth="1"/>
    <col min="5897" max="5909" width="7" style="29" customWidth="1"/>
    <col min="5910" max="6148" width="11" style="29"/>
    <col min="6149" max="6149" width="17.140625" style="29" customWidth="1"/>
    <col min="6150" max="6152" width="7.85546875" style="29" customWidth="1"/>
    <col min="6153" max="6165" width="7" style="29" customWidth="1"/>
    <col min="6166" max="6404" width="11" style="29"/>
    <col min="6405" max="6405" width="17.140625" style="29" customWidth="1"/>
    <col min="6406" max="6408" width="7.85546875" style="29" customWidth="1"/>
    <col min="6409" max="6421" width="7" style="29" customWidth="1"/>
    <col min="6422" max="6660" width="11" style="29"/>
    <col min="6661" max="6661" width="17.140625" style="29" customWidth="1"/>
    <col min="6662" max="6664" width="7.85546875" style="29" customWidth="1"/>
    <col min="6665" max="6677" width="7" style="29" customWidth="1"/>
    <col min="6678" max="6916" width="11" style="29"/>
    <col min="6917" max="6917" width="17.140625" style="29" customWidth="1"/>
    <col min="6918" max="6920" width="7.85546875" style="29" customWidth="1"/>
    <col min="6921" max="6933" width="7" style="29" customWidth="1"/>
    <col min="6934" max="7172" width="11" style="29"/>
    <col min="7173" max="7173" width="17.140625" style="29" customWidth="1"/>
    <col min="7174" max="7176" width="7.85546875" style="29" customWidth="1"/>
    <col min="7177" max="7189" width="7" style="29" customWidth="1"/>
    <col min="7190" max="7428" width="11" style="29"/>
    <col min="7429" max="7429" width="17.140625" style="29" customWidth="1"/>
    <col min="7430" max="7432" width="7.85546875" style="29" customWidth="1"/>
    <col min="7433" max="7445" width="7" style="29" customWidth="1"/>
    <col min="7446" max="7684" width="11" style="29"/>
    <col min="7685" max="7685" width="17.140625" style="29" customWidth="1"/>
    <col min="7686" max="7688" width="7.85546875" style="29" customWidth="1"/>
    <col min="7689" max="7701" width="7" style="29" customWidth="1"/>
    <col min="7702" max="7940" width="11" style="29"/>
    <col min="7941" max="7941" width="17.140625" style="29" customWidth="1"/>
    <col min="7942" max="7944" width="7.85546875" style="29" customWidth="1"/>
    <col min="7945" max="7957" width="7" style="29" customWidth="1"/>
    <col min="7958" max="8196" width="11" style="29"/>
    <col min="8197" max="8197" width="17.140625" style="29" customWidth="1"/>
    <col min="8198" max="8200" width="7.85546875" style="29" customWidth="1"/>
    <col min="8201" max="8213" width="7" style="29" customWidth="1"/>
    <col min="8214" max="8452" width="11" style="29"/>
    <col min="8453" max="8453" width="17.140625" style="29" customWidth="1"/>
    <col min="8454" max="8456" width="7.85546875" style="29" customWidth="1"/>
    <col min="8457" max="8469" width="7" style="29" customWidth="1"/>
    <col min="8470" max="8708" width="11" style="29"/>
    <col min="8709" max="8709" width="17.140625" style="29" customWidth="1"/>
    <col min="8710" max="8712" width="7.85546875" style="29" customWidth="1"/>
    <col min="8713" max="8725" width="7" style="29" customWidth="1"/>
    <col min="8726" max="8964" width="11" style="29"/>
    <col min="8965" max="8965" width="17.140625" style="29" customWidth="1"/>
    <col min="8966" max="8968" width="7.85546875" style="29" customWidth="1"/>
    <col min="8969" max="8981" width="7" style="29" customWidth="1"/>
    <col min="8982" max="9220" width="11" style="29"/>
    <col min="9221" max="9221" width="17.140625" style="29" customWidth="1"/>
    <col min="9222" max="9224" width="7.85546875" style="29" customWidth="1"/>
    <col min="9225" max="9237" width="7" style="29" customWidth="1"/>
    <col min="9238" max="9476" width="11" style="29"/>
    <col min="9477" max="9477" width="17.140625" style="29" customWidth="1"/>
    <col min="9478" max="9480" width="7.85546875" style="29" customWidth="1"/>
    <col min="9481" max="9493" width="7" style="29" customWidth="1"/>
    <col min="9494" max="9732" width="11" style="29"/>
    <col min="9733" max="9733" width="17.140625" style="29" customWidth="1"/>
    <col min="9734" max="9736" width="7.85546875" style="29" customWidth="1"/>
    <col min="9737" max="9749" width="7" style="29" customWidth="1"/>
    <col min="9750" max="9988" width="11" style="29"/>
    <col min="9989" max="9989" width="17.140625" style="29" customWidth="1"/>
    <col min="9990" max="9992" width="7.85546875" style="29" customWidth="1"/>
    <col min="9993" max="10005" width="7" style="29" customWidth="1"/>
    <col min="10006" max="10244" width="11" style="29"/>
    <col min="10245" max="10245" width="17.140625" style="29" customWidth="1"/>
    <col min="10246" max="10248" width="7.85546875" style="29" customWidth="1"/>
    <col min="10249" max="10261" width="7" style="29" customWidth="1"/>
    <col min="10262" max="10500" width="11" style="29"/>
    <col min="10501" max="10501" width="17.140625" style="29" customWidth="1"/>
    <col min="10502" max="10504" width="7.85546875" style="29" customWidth="1"/>
    <col min="10505" max="10517" width="7" style="29" customWidth="1"/>
    <col min="10518" max="10756" width="11" style="29"/>
    <col min="10757" max="10757" width="17.140625" style="29" customWidth="1"/>
    <col min="10758" max="10760" width="7.85546875" style="29" customWidth="1"/>
    <col min="10761" max="10773" width="7" style="29" customWidth="1"/>
    <col min="10774" max="11012" width="11" style="29"/>
    <col min="11013" max="11013" width="17.140625" style="29" customWidth="1"/>
    <col min="11014" max="11016" width="7.85546875" style="29" customWidth="1"/>
    <col min="11017" max="11029" width="7" style="29" customWidth="1"/>
    <col min="11030" max="11268" width="11" style="29"/>
    <col min="11269" max="11269" width="17.140625" style="29" customWidth="1"/>
    <col min="11270" max="11272" width="7.85546875" style="29" customWidth="1"/>
    <col min="11273" max="11285" width="7" style="29" customWidth="1"/>
    <col min="11286" max="11524" width="11" style="29"/>
    <col min="11525" max="11525" width="17.140625" style="29" customWidth="1"/>
    <col min="11526" max="11528" width="7.85546875" style="29" customWidth="1"/>
    <col min="11529" max="11541" width="7" style="29" customWidth="1"/>
    <col min="11542" max="11780" width="11" style="29"/>
    <col min="11781" max="11781" width="17.140625" style="29" customWidth="1"/>
    <col min="11782" max="11784" width="7.85546875" style="29" customWidth="1"/>
    <col min="11785" max="11797" width="7" style="29" customWidth="1"/>
    <col min="11798" max="12036" width="11" style="29"/>
    <col min="12037" max="12037" width="17.140625" style="29" customWidth="1"/>
    <col min="12038" max="12040" width="7.85546875" style="29" customWidth="1"/>
    <col min="12041" max="12053" width="7" style="29" customWidth="1"/>
    <col min="12054" max="12292" width="11" style="29"/>
    <col min="12293" max="12293" width="17.140625" style="29" customWidth="1"/>
    <col min="12294" max="12296" width="7.85546875" style="29" customWidth="1"/>
    <col min="12297" max="12309" width="7" style="29" customWidth="1"/>
    <col min="12310" max="12548" width="11" style="29"/>
    <col min="12549" max="12549" width="17.140625" style="29" customWidth="1"/>
    <col min="12550" max="12552" width="7.85546875" style="29" customWidth="1"/>
    <col min="12553" max="12565" width="7" style="29" customWidth="1"/>
    <col min="12566" max="12804" width="11" style="29"/>
    <col min="12805" max="12805" width="17.140625" style="29" customWidth="1"/>
    <col min="12806" max="12808" width="7.85546875" style="29" customWidth="1"/>
    <col min="12809" max="12821" width="7" style="29" customWidth="1"/>
    <col min="12822" max="13060" width="11" style="29"/>
    <col min="13061" max="13061" width="17.140625" style="29" customWidth="1"/>
    <col min="13062" max="13064" width="7.85546875" style="29" customWidth="1"/>
    <col min="13065" max="13077" width="7" style="29" customWidth="1"/>
    <col min="13078" max="13316" width="11" style="29"/>
    <col min="13317" max="13317" width="17.140625" style="29" customWidth="1"/>
    <col min="13318" max="13320" width="7.85546875" style="29" customWidth="1"/>
    <col min="13321" max="13333" width="7" style="29" customWidth="1"/>
    <col min="13334" max="13572" width="11" style="29"/>
    <col min="13573" max="13573" width="17.140625" style="29" customWidth="1"/>
    <col min="13574" max="13576" width="7.85546875" style="29" customWidth="1"/>
    <col min="13577" max="13589" width="7" style="29" customWidth="1"/>
    <col min="13590" max="13828" width="11" style="29"/>
    <col min="13829" max="13829" width="17.140625" style="29" customWidth="1"/>
    <col min="13830" max="13832" width="7.85546875" style="29" customWidth="1"/>
    <col min="13833" max="13845" width="7" style="29" customWidth="1"/>
    <col min="13846" max="14084" width="11" style="29"/>
    <col min="14085" max="14085" width="17.140625" style="29" customWidth="1"/>
    <col min="14086" max="14088" width="7.85546875" style="29" customWidth="1"/>
    <col min="14089" max="14101" width="7" style="29" customWidth="1"/>
    <col min="14102" max="14340" width="11" style="29"/>
    <col min="14341" max="14341" width="17.140625" style="29" customWidth="1"/>
    <col min="14342" max="14344" width="7.85546875" style="29" customWidth="1"/>
    <col min="14345" max="14357" width="7" style="29" customWidth="1"/>
    <col min="14358" max="14596" width="11" style="29"/>
    <col min="14597" max="14597" width="17.140625" style="29" customWidth="1"/>
    <col min="14598" max="14600" width="7.85546875" style="29" customWidth="1"/>
    <col min="14601" max="14613" width="7" style="29" customWidth="1"/>
    <col min="14614" max="14852" width="11" style="29"/>
    <col min="14853" max="14853" width="17.140625" style="29" customWidth="1"/>
    <col min="14854" max="14856" width="7.85546875" style="29" customWidth="1"/>
    <col min="14857" max="14869" width="7" style="29" customWidth="1"/>
    <col min="14870" max="15108" width="11" style="29"/>
    <col min="15109" max="15109" width="17.140625" style="29" customWidth="1"/>
    <col min="15110" max="15112" width="7.85546875" style="29" customWidth="1"/>
    <col min="15113" max="15125" width="7" style="29" customWidth="1"/>
    <col min="15126" max="15364" width="11" style="29"/>
    <col min="15365" max="15365" width="17.140625" style="29" customWidth="1"/>
    <col min="15366" max="15368" width="7.85546875" style="29" customWidth="1"/>
    <col min="15369" max="15381" width="7" style="29" customWidth="1"/>
    <col min="15382" max="15620" width="11" style="29"/>
    <col min="15621" max="15621" width="17.140625" style="29" customWidth="1"/>
    <col min="15622" max="15624" width="7.85546875" style="29" customWidth="1"/>
    <col min="15625" max="15637" width="7" style="29" customWidth="1"/>
    <col min="15638" max="15876" width="11" style="29"/>
    <col min="15877" max="15877" width="17.140625" style="29" customWidth="1"/>
    <col min="15878" max="15880" width="7.85546875" style="29" customWidth="1"/>
    <col min="15881" max="15893" width="7" style="29" customWidth="1"/>
    <col min="15894" max="16132" width="11" style="29"/>
    <col min="16133" max="16133" width="17.140625" style="29" customWidth="1"/>
    <col min="16134" max="16136" width="7.85546875" style="29" customWidth="1"/>
    <col min="16137" max="16149" width="7" style="29" customWidth="1"/>
    <col min="16150" max="16384" width="11" style="29"/>
  </cols>
  <sheetData>
    <row r="1" spans="1:25" ht="15" customHeight="1" x14ac:dyDescent="0.2">
      <c r="A1" s="378" t="s">
        <v>406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257"/>
      <c r="T1" s="287"/>
      <c r="U1" s="299"/>
      <c r="V1" s="319"/>
    </row>
    <row r="2" spans="1:25" ht="15" customHeight="1" x14ac:dyDescent="0.25">
      <c r="A2" s="378" t="s">
        <v>38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257"/>
      <c r="T2" s="287"/>
      <c r="U2" s="299"/>
      <c r="V2" s="319"/>
      <c r="X2"/>
      <c r="Y2"/>
    </row>
    <row r="3" spans="1:25" ht="15" customHeight="1" x14ac:dyDescent="0.2">
      <c r="A3" s="378" t="s">
        <v>232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257"/>
      <c r="T3" s="287"/>
      <c r="U3" s="299"/>
      <c r="V3" s="319"/>
      <c r="X3" s="372" t="s">
        <v>317</v>
      </c>
      <c r="Y3" s="372"/>
    </row>
    <row r="4" spans="1:25" ht="15" customHeight="1" x14ac:dyDescent="0.2">
      <c r="A4" s="378" t="s">
        <v>480</v>
      </c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257"/>
      <c r="T4" s="287"/>
      <c r="U4" s="299"/>
      <c r="V4" s="319"/>
      <c r="W4" s="30"/>
      <c r="X4" s="372"/>
      <c r="Y4" s="372"/>
    </row>
    <row r="5" spans="1:25" ht="15" customHeight="1" x14ac:dyDescent="0.2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57"/>
      <c r="T5" s="287"/>
      <c r="U5" s="299"/>
      <c r="V5" s="319"/>
      <c r="W5" s="30"/>
      <c r="X5" s="264"/>
      <c r="Y5" s="20"/>
    </row>
    <row r="6" spans="1:25" s="30" customFormat="1" ht="15" customHeight="1" thickBot="1" x14ac:dyDescent="0.25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29"/>
      <c r="X6" s="29"/>
      <c r="Y6" s="29"/>
    </row>
    <row r="7" spans="1:25" s="30" customFormat="1" ht="15" customHeight="1" thickBot="1" x14ac:dyDescent="0.25">
      <c r="A7" s="31" t="s">
        <v>39</v>
      </c>
      <c r="B7" s="32">
        <v>2000</v>
      </c>
      <c r="C7" s="32">
        <v>2001</v>
      </c>
      <c r="D7" s="32">
        <v>2002</v>
      </c>
      <c r="E7" s="32">
        <v>2003</v>
      </c>
      <c r="F7" s="32">
        <v>2004</v>
      </c>
      <c r="G7" s="32">
        <v>2005</v>
      </c>
      <c r="H7" s="32">
        <v>2006</v>
      </c>
      <c r="I7" s="32">
        <v>2007</v>
      </c>
      <c r="J7" s="32">
        <v>2008</v>
      </c>
      <c r="K7" s="32">
        <v>2009</v>
      </c>
      <c r="L7" s="32">
        <v>2010</v>
      </c>
      <c r="M7" s="32">
        <v>2011</v>
      </c>
      <c r="N7" s="32">
        <v>2012</v>
      </c>
      <c r="O7" s="32">
        <v>2013</v>
      </c>
      <c r="P7" s="32">
        <v>2014</v>
      </c>
      <c r="Q7" s="32">
        <v>2015</v>
      </c>
      <c r="R7" s="32">
        <v>2016</v>
      </c>
      <c r="S7" s="32">
        <v>2017</v>
      </c>
      <c r="T7" s="32">
        <v>2018</v>
      </c>
      <c r="U7" s="32">
        <v>2019</v>
      </c>
      <c r="V7" s="32">
        <v>2020</v>
      </c>
      <c r="W7" s="29"/>
      <c r="X7" s="29"/>
      <c r="Y7" s="29"/>
    </row>
    <row r="8" spans="1:25" ht="15" customHeight="1" x14ac:dyDescent="0.2">
      <c r="A8" s="60"/>
    </row>
    <row r="9" spans="1:25" ht="15" customHeight="1" x14ac:dyDescent="0.25">
      <c r="A9" s="33" t="s">
        <v>26</v>
      </c>
      <c r="B9" s="61">
        <f>+B10+B11+B12+B13</f>
        <v>843</v>
      </c>
      <c r="C9" s="61">
        <f>+C10+C11+C12+C13</f>
        <v>645</v>
      </c>
      <c r="D9" s="61">
        <f t="shared" ref="D9:P9" si="0">+D10+D11+D12+D13</f>
        <v>808</v>
      </c>
      <c r="E9" s="61">
        <f t="shared" si="0"/>
        <v>590</v>
      </c>
      <c r="F9" s="61">
        <f t="shared" si="0"/>
        <v>565</v>
      </c>
      <c r="G9" s="61">
        <f t="shared" si="0"/>
        <v>324</v>
      </c>
      <c r="H9" s="61">
        <f t="shared" si="0"/>
        <v>303</v>
      </c>
      <c r="I9" s="61">
        <f t="shared" si="0"/>
        <v>237</v>
      </c>
      <c r="J9" s="61">
        <f t="shared" si="0"/>
        <v>291</v>
      </c>
      <c r="K9" s="61">
        <f t="shared" si="0"/>
        <v>289</v>
      </c>
      <c r="L9" s="61">
        <f t="shared" si="0"/>
        <v>329</v>
      </c>
      <c r="M9" s="61">
        <f t="shared" si="0"/>
        <v>250</v>
      </c>
      <c r="N9" s="61">
        <f t="shared" si="0"/>
        <v>237</v>
      </c>
      <c r="O9" s="61">
        <f t="shared" si="0"/>
        <v>181</v>
      </c>
      <c r="P9" s="61">
        <f t="shared" si="0"/>
        <v>170</v>
      </c>
      <c r="Q9" s="61">
        <f t="shared" ref="Q9:V9" si="1">+Q10+Q11+Q12+Q13</f>
        <v>184</v>
      </c>
      <c r="R9" s="61">
        <f t="shared" si="1"/>
        <v>166</v>
      </c>
      <c r="S9" s="61">
        <f t="shared" si="1"/>
        <v>205</v>
      </c>
      <c r="T9" s="61">
        <f t="shared" si="1"/>
        <v>222</v>
      </c>
      <c r="U9" s="61">
        <f t="shared" si="1"/>
        <v>176</v>
      </c>
      <c r="V9" s="61">
        <f t="shared" si="1"/>
        <v>228</v>
      </c>
    </row>
    <row r="10" spans="1:25" ht="15" customHeight="1" x14ac:dyDescent="0.2">
      <c r="A10" s="38" t="s">
        <v>40</v>
      </c>
      <c r="B10" s="29">
        <v>118</v>
      </c>
      <c r="C10" s="29">
        <v>96</v>
      </c>
      <c r="D10" s="29">
        <v>136</v>
      </c>
      <c r="E10" s="29">
        <v>89</v>
      </c>
      <c r="F10" s="29">
        <v>85</v>
      </c>
      <c r="G10" s="29">
        <v>42</v>
      </c>
      <c r="H10" s="29">
        <v>45</v>
      </c>
      <c r="I10" s="29">
        <v>30</v>
      </c>
      <c r="J10" s="29">
        <v>46</v>
      </c>
      <c r="K10" s="29">
        <v>42</v>
      </c>
      <c r="L10" s="29">
        <v>42</v>
      </c>
      <c r="M10" s="29">
        <v>34</v>
      </c>
      <c r="N10" s="29">
        <v>36</v>
      </c>
      <c r="O10" s="29">
        <v>42</v>
      </c>
      <c r="P10" s="29">
        <v>37</v>
      </c>
      <c r="Q10" s="29">
        <v>32</v>
      </c>
      <c r="R10" s="29">
        <v>36</v>
      </c>
      <c r="S10" s="29">
        <v>29</v>
      </c>
      <c r="T10" s="29">
        <v>31</v>
      </c>
      <c r="U10" s="29">
        <v>36</v>
      </c>
      <c r="V10" s="29">
        <v>45</v>
      </c>
    </row>
    <row r="11" spans="1:25" ht="15" customHeight="1" x14ac:dyDescent="0.2">
      <c r="A11" s="38" t="s">
        <v>41</v>
      </c>
      <c r="B11" s="29">
        <v>101</v>
      </c>
      <c r="C11" s="29">
        <v>85</v>
      </c>
      <c r="D11" s="29">
        <v>178</v>
      </c>
      <c r="E11" s="29">
        <v>112</v>
      </c>
      <c r="F11" s="29">
        <v>87</v>
      </c>
      <c r="G11" s="29">
        <v>58</v>
      </c>
      <c r="H11" s="29">
        <v>48</v>
      </c>
      <c r="I11" s="29">
        <v>37</v>
      </c>
      <c r="J11" s="29">
        <v>51</v>
      </c>
      <c r="K11" s="29">
        <v>50</v>
      </c>
      <c r="L11" s="29">
        <v>41</v>
      </c>
      <c r="M11" s="29">
        <v>48</v>
      </c>
      <c r="N11" s="29">
        <v>31</v>
      </c>
      <c r="O11" s="29">
        <v>47</v>
      </c>
      <c r="P11" s="29">
        <v>23</v>
      </c>
      <c r="Q11" s="29">
        <v>33</v>
      </c>
      <c r="R11" s="29">
        <v>36</v>
      </c>
      <c r="S11" s="29">
        <v>47</v>
      </c>
      <c r="T11" s="29">
        <v>45</v>
      </c>
      <c r="U11" s="29">
        <v>26</v>
      </c>
      <c r="V11" s="29">
        <v>48</v>
      </c>
    </row>
    <row r="12" spans="1:25" ht="15" customHeight="1" x14ac:dyDescent="0.2">
      <c r="A12" s="38" t="s">
        <v>42</v>
      </c>
      <c r="B12" s="29">
        <v>181</v>
      </c>
      <c r="C12" s="29">
        <v>173</v>
      </c>
      <c r="D12" s="29">
        <v>199</v>
      </c>
      <c r="E12" s="29">
        <v>152</v>
      </c>
      <c r="F12" s="29">
        <v>170</v>
      </c>
      <c r="G12" s="29">
        <v>78</v>
      </c>
      <c r="H12" s="29">
        <v>76</v>
      </c>
      <c r="I12" s="29">
        <v>68</v>
      </c>
      <c r="J12" s="29">
        <v>58</v>
      </c>
      <c r="K12" s="29">
        <v>67</v>
      </c>
      <c r="L12" s="29">
        <v>88</v>
      </c>
      <c r="M12" s="29">
        <v>50</v>
      </c>
      <c r="N12" s="29">
        <v>70</v>
      </c>
      <c r="O12" s="29">
        <v>38</v>
      </c>
      <c r="P12" s="29">
        <v>43</v>
      </c>
      <c r="Q12" s="29">
        <v>42</v>
      </c>
      <c r="R12" s="29">
        <v>36</v>
      </c>
      <c r="S12" s="29">
        <v>55</v>
      </c>
      <c r="T12" s="29">
        <v>57</v>
      </c>
      <c r="U12" s="29">
        <v>51</v>
      </c>
      <c r="V12" s="29">
        <v>54</v>
      </c>
    </row>
    <row r="13" spans="1:25" ht="15" customHeight="1" x14ac:dyDescent="0.2">
      <c r="A13" s="38" t="s">
        <v>43</v>
      </c>
      <c r="B13" s="29">
        <v>443</v>
      </c>
      <c r="C13" s="29">
        <v>291</v>
      </c>
      <c r="D13" s="29">
        <v>295</v>
      </c>
      <c r="E13" s="29">
        <v>237</v>
      </c>
      <c r="F13" s="29">
        <v>223</v>
      </c>
      <c r="G13" s="29">
        <v>146</v>
      </c>
      <c r="H13" s="29">
        <v>134</v>
      </c>
      <c r="I13" s="29">
        <v>102</v>
      </c>
      <c r="J13" s="29">
        <v>136</v>
      </c>
      <c r="K13" s="29">
        <v>130</v>
      </c>
      <c r="L13" s="29">
        <v>158</v>
      </c>
      <c r="M13" s="29">
        <v>118</v>
      </c>
      <c r="N13" s="29">
        <v>100</v>
      </c>
      <c r="O13" s="29">
        <v>54</v>
      </c>
      <c r="P13" s="29">
        <v>67</v>
      </c>
      <c r="Q13" s="29">
        <v>77</v>
      </c>
      <c r="R13" s="29">
        <v>58</v>
      </c>
      <c r="S13" s="29">
        <v>74</v>
      </c>
      <c r="T13" s="29">
        <v>89</v>
      </c>
      <c r="U13" s="29">
        <v>63</v>
      </c>
      <c r="V13" s="29">
        <v>81</v>
      </c>
    </row>
    <row r="14" spans="1:25" ht="15" customHeight="1" x14ac:dyDescent="0.2">
      <c r="A14" s="30"/>
    </row>
    <row r="15" spans="1:25" ht="15" customHeight="1" x14ac:dyDescent="0.25">
      <c r="A15" s="62" t="s">
        <v>35</v>
      </c>
      <c r="B15" s="61">
        <f>+B16+B17+B18+B19</f>
        <v>12</v>
      </c>
      <c r="C15" s="61">
        <f>+C16+C17+C18+C19</f>
        <v>40</v>
      </c>
      <c r="D15" s="61">
        <f t="shared" ref="D15:P15" si="2">+D16+D17+D18+D19</f>
        <v>62</v>
      </c>
      <c r="E15" s="61">
        <f t="shared" si="2"/>
        <v>16</v>
      </c>
      <c r="F15" s="61">
        <f t="shared" si="2"/>
        <v>22</v>
      </c>
      <c r="G15" s="61">
        <f t="shared" si="2"/>
        <v>18</v>
      </c>
      <c r="H15" s="61">
        <f t="shared" si="2"/>
        <v>10</v>
      </c>
      <c r="I15" s="61">
        <f t="shared" si="2"/>
        <v>5</v>
      </c>
      <c r="J15" s="61">
        <f t="shared" si="2"/>
        <v>27</v>
      </c>
      <c r="K15" s="61">
        <f t="shared" si="2"/>
        <v>23</v>
      </c>
      <c r="L15" s="61">
        <f t="shared" si="2"/>
        <v>27</v>
      </c>
      <c r="M15" s="61">
        <f t="shared" si="2"/>
        <v>47</v>
      </c>
      <c r="N15" s="61">
        <f t="shared" si="2"/>
        <v>39</v>
      </c>
      <c r="O15" s="61">
        <f t="shared" si="2"/>
        <v>41</v>
      </c>
      <c r="P15" s="61">
        <f t="shared" si="2"/>
        <v>17</v>
      </c>
      <c r="Q15" s="61">
        <f t="shared" ref="Q15:V15" si="3">+Q16+Q17+Q18+Q19</f>
        <v>15</v>
      </c>
      <c r="R15" s="61">
        <f t="shared" si="3"/>
        <v>19</v>
      </c>
      <c r="S15" s="61">
        <f t="shared" si="3"/>
        <v>6</v>
      </c>
      <c r="T15" s="61">
        <f t="shared" si="3"/>
        <v>10</v>
      </c>
      <c r="U15" s="61">
        <f t="shared" si="3"/>
        <v>26</v>
      </c>
      <c r="V15" s="61">
        <f t="shared" si="3"/>
        <v>34</v>
      </c>
    </row>
    <row r="16" spans="1:25" ht="15" customHeight="1" x14ac:dyDescent="0.2">
      <c r="A16" s="38" t="s">
        <v>40</v>
      </c>
      <c r="B16" s="29">
        <v>1</v>
      </c>
      <c r="C16" s="29">
        <v>2</v>
      </c>
      <c r="D16" s="29">
        <v>5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6</v>
      </c>
      <c r="K16" s="29">
        <v>7</v>
      </c>
      <c r="L16" s="29">
        <v>5</v>
      </c>
      <c r="M16" s="29">
        <v>10</v>
      </c>
      <c r="N16" s="29">
        <v>13</v>
      </c>
      <c r="O16" s="29">
        <v>7</v>
      </c>
      <c r="P16" s="29">
        <v>0</v>
      </c>
      <c r="Q16" s="29">
        <v>0</v>
      </c>
      <c r="R16" s="29">
        <v>0</v>
      </c>
      <c r="S16" s="29">
        <v>0</v>
      </c>
      <c r="T16" s="29">
        <v>6</v>
      </c>
      <c r="U16" s="29">
        <v>0</v>
      </c>
      <c r="V16" s="29">
        <v>0</v>
      </c>
    </row>
    <row r="17" spans="1:25" ht="15" customHeight="1" x14ac:dyDescent="0.2">
      <c r="A17" s="38" t="s">
        <v>41</v>
      </c>
      <c r="B17" s="29">
        <v>4</v>
      </c>
      <c r="C17" s="29">
        <v>4</v>
      </c>
      <c r="D17" s="29">
        <v>8</v>
      </c>
      <c r="E17" s="29">
        <v>4</v>
      </c>
      <c r="F17" s="29">
        <v>9</v>
      </c>
      <c r="G17" s="29">
        <v>0</v>
      </c>
      <c r="H17" s="29">
        <v>0</v>
      </c>
      <c r="I17" s="29">
        <v>1</v>
      </c>
      <c r="J17" s="29">
        <v>7</v>
      </c>
      <c r="K17" s="29">
        <v>4</v>
      </c>
      <c r="L17" s="29">
        <v>8</v>
      </c>
      <c r="M17" s="29">
        <v>11</v>
      </c>
      <c r="N17" s="29">
        <v>13</v>
      </c>
      <c r="O17" s="29">
        <v>5</v>
      </c>
      <c r="P17" s="29">
        <v>7</v>
      </c>
      <c r="Q17" s="29">
        <v>8</v>
      </c>
      <c r="R17" s="29">
        <v>7</v>
      </c>
      <c r="S17" s="29">
        <v>3</v>
      </c>
      <c r="U17" s="29">
        <v>8</v>
      </c>
      <c r="V17" s="29">
        <v>14</v>
      </c>
    </row>
    <row r="18" spans="1:25" ht="15" customHeight="1" x14ac:dyDescent="0.2">
      <c r="A18" s="38" t="s">
        <v>42</v>
      </c>
      <c r="B18" s="29">
        <v>7</v>
      </c>
      <c r="C18" s="29">
        <v>15</v>
      </c>
      <c r="D18" s="29">
        <v>10</v>
      </c>
      <c r="E18" s="29">
        <v>2</v>
      </c>
      <c r="F18" s="29">
        <v>9</v>
      </c>
      <c r="G18" s="29">
        <v>5</v>
      </c>
      <c r="H18" s="29">
        <v>1</v>
      </c>
      <c r="I18" s="29">
        <v>0</v>
      </c>
      <c r="J18" s="29">
        <v>10</v>
      </c>
      <c r="K18" s="29">
        <v>2</v>
      </c>
      <c r="L18" s="29">
        <v>9</v>
      </c>
      <c r="M18" s="29">
        <v>18</v>
      </c>
      <c r="N18" s="29">
        <v>11</v>
      </c>
      <c r="O18" s="29">
        <v>19</v>
      </c>
      <c r="P18" s="29">
        <v>10</v>
      </c>
      <c r="Q18" s="29">
        <v>7</v>
      </c>
      <c r="R18" s="29">
        <v>10</v>
      </c>
      <c r="S18" s="29">
        <v>0</v>
      </c>
      <c r="T18" s="29">
        <v>0</v>
      </c>
      <c r="U18" s="29">
        <v>15</v>
      </c>
      <c r="V18" s="29">
        <v>11</v>
      </c>
    </row>
    <row r="19" spans="1:25" ht="15" customHeight="1" x14ac:dyDescent="0.2">
      <c r="A19" s="38" t="s">
        <v>43</v>
      </c>
      <c r="B19" s="29">
        <v>0</v>
      </c>
      <c r="C19" s="29">
        <v>19</v>
      </c>
      <c r="D19" s="29">
        <v>39</v>
      </c>
      <c r="E19" s="29">
        <v>10</v>
      </c>
      <c r="F19" s="29">
        <v>4</v>
      </c>
      <c r="G19" s="29">
        <v>13</v>
      </c>
      <c r="H19" s="29">
        <v>9</v>
      </c>
      <c r="I19" s="29">
        <v>4</v>
      </c>
      <c r="J19" s="29">
        <v>4</v>
      </c>
      <c r="K19" s="29">
        <v>10</v>
      </c>
      <c r="L19" s="29">
        <v>5</v>
      </c>
      <c r="M19" s="29">
        <v>8</v>
      </c>
      <c r="N19" s="29">
        <v>2</v>
      </c>
      <c r="O19" s="29">
        <v>10</v>
      </c>
      <c r="P19" s="29">
        <v>0</v>
      </c>
      <c r="Q19" s="29">
        <v>0</v>
      </c>
      <c r="R19" s="29">
        <v>2</v>
      </c>
      <c r="S19" s="29">
        <v>3</v>
      </c>
      <c r="T19" s="29">
        <v>4</v>
      </c>
      <c r="U19" s="29">
        <v>3</v>
      </c>
      <c r="V19" s="29">
        <v>9</v>
      </c>
    </row>
    <row r="20" spans="1:25" ht="15" customHeight="1" x14ac:dyDescent="0.2">
      <c r="A20" s="30"/>
    </row>
    <row r="21" spans="1:25" ht="15" customHeight="1" x14ac:dyDescent="0.25">
      <c r="A21" s="33" t="s">
        <v>36</v>
      </c>
      <c r="B21" s="61">
        <f>+B22+B23+B24+B25</f>
        <v>100</v>
      </c>
      <c r="C21" s="61">
        <f>+C22+C23+C24+C25</f>
        <v>62</v>
      </c>
      <c r="D21" s="61">
        <f t="shared" ref="D21:P21" si="4">+D22+D23+D24+D25</f>
        <v>105</v>
      </c>
      <c r="E21" s="61">
        <f t="shared" si="4"/>
        <v>47</v>
      </c>
      <c r="F21" s="61">
        <f t="shared" si="4"/>
        <v>73</v>
      </c>
      <c r="G21" s="61">
        <f t="shared" si="4"/>
        <v>28</v>
      </c>
      <c r="H21" s="61">
        <f t="shared" si="4"/>
        <v>54</v>
      </c>
      <c r="I21" s="61">
        <f t="shared" si="4"/>
        <v>9</v>
      </c>
      <c r="J21" s="61">
        <f t="shared" si="4"/>
        <v>5</v>
      </c>
      <c r="K21" s="61">
        <f t="shared" si="4"/>
        <v>6</v>
      </c>
      <c r="L21" s="61">
        <f t="shared" si="4"/>
        <v>1</v>
      </c>
      <c r="M21" s="61">
        <f t="shared" si="4"/>
        <v>5</v>
      </c>
      <c r="N21" s="61">
        <f t="shared" si="4"/>
        <v>3</v>
      </c>
      <c r="O21" s="61">
        <f t="shared" si="4"/>
        <v>2</v>
      </c>
      <c r="P21" s="61">
        <f t="shared" si="4"/>
        <v>1</v>
      </c>
      <c r="Q21" s="61">
        <f t="shared" ref="Q21:V21" si="5">+Q22+Q23+Q24+Q25</f>
        <v>2</v>
      </c>
      <c r="R21" s="61">
        <f t="shared" si="5"/>
        <v>0</v>
      </c>
      <c r="S21" s="61">
        <f t="shared" si="5"/>
        <v>0</v>
      </c>
      <c r="T21" s="61">
        <f t="shared" si="5"/>
        <v>0</v>
      </c>
      <c r="U21" s="61">
        <f t="shared" si="5"/>
        <v>0</v>
      </c>
      <c r="V21" s="61">
        <f t="shared" si="5"/>
        <v>0</v>
      </c>
    </row>
    <row r="22" spans="1:25" ht="15" customHeight="1" x14ac:dyDescent="0.2">
      <c r="A22" s="38" t="s">
        <v>40</v>
      </c>
      <c r="B22" s="29">
        <v>14</v>
      </c>
      <c r="C22" s="29">
        <v>17</v>
      </c>
      <c r="D22" s="29">
        <v>25</v>
      </c>
      <c r="E22" s="29">
        <v>10</v>
      </c>
      <c r="F22" s="29">
        <v>26</v>
      </c>
      <c r="G22" s="29">
        <v>8</v>
      </c>
      <c r="H22" s="29">
        <v>9</v>
      </c>
      <c r="I22" s="29">
        <v>3</v>
      </c>
      <c r="J22" s="29">
        <v>0</v>
      </c>
      <c r="K22" s="29">
        <v>3</v>
      </c>
      <c r="L22" s="29">
        <v>0</v>
      </c>
      <c r="M22" s="29">
        <v>4</v>
      </c>
      <c r="N22" s="29">
        <v>2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</row>
    <row r="23" spans="1:25" ht="15" customHeight="1" x14ac:dyDescent="0.2">
      <c r="A23" s="38" t="s">
        <v>41</v>
      </c>
      <c r="B23" s="29">
        <v>26</v>
      </c>
      <c r="C23" s="29">
        <v>18</v>
      </c>
      <c r="D23" s="29">
        <v>35</v>
      </c>
      <c r="E23" s="29">
        <v>15</v>
      </c>
      <c r="F23" s="29">
        <v>9</v>
      </c>
      <c r="G23" s="29">
        <v>6</v>
      </c>
      <c r="H23" s="29">
        <v>23</v>
      </c>
      <c r="I23" s="29">
        <v>2</v>
      </c>
      <c r="J23" s="29">
        <v>0</v>
      </c>
      <c r="K23" s="29">
        <v>3</v>
      </c>
      <c r="L23" s="29">
        <v>1</v>
      </c>
      <c r="M23" s="29">
        <v>0</v>
      </c>
      <c r="N23" s="29">
        <v>1</v>
      </c>
      <c r="O23" s="29">
        <v>1</v>
      </c>
      <c r="P23" s="29">
        <v>1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</row>
    <row r="24" spans="1:25" ht="15" customHeight="1" x14ac:dyDescent="0.2">
      <c r="A24" s="38" t="s">
        <v>42</v>
      </c>
      <c r="B24" s="29">
        <v>33</v>
      </c>
      <c r="C24" s="29">
        <v>24</v>
      </c>
      <c r="D24" s="29">
        <v>31</v>
      </c>
      <c r="E24" s="29">
        <v>21</v>
      </c>
      <c r="F24" s="29">
        <v>23</v>
      </c>
      <c r="G24" s="29">
        <v>9</v>
      </c>
      <c r="H24" s="29">
        <v>14</v>
      </c>
      <c r="I24" s="29">
        <v>4</v>
      </c>
      <c r="J24" s="29">
        <v>3</v>
      </c>
      <c r="K24" s="29">
        <v>0</v>
      </c>
      <c r="L24" s="29">
        <v>0</v>
      </c>
      <c r="M24" s="29">
        <v>1</v>
      </c>
      <c r="N24" s="29">
        <v>0</v>
      </c>
      <c r="O24" s="29">
        <v>1</v>
      </c>
      <c r="P24" s="29">
        <v>0</v>
      </c>
      <c r="Q24" s="29">
        <v>1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</row>
    <row r="25" spans="1:25" ht="15" customHeight="1" thickBot="1" x14ac:dyDescent="0.25">
      <c r="A25" s="63" t="s">
        <v>43</v>
      </c>
      <c r="B25" s="40">
        <v>27</v>
      </c>
      <c r="C25" s="40">
        <v>3</v>
      </c>
      <c r="D25" s="40">
        <v>14</v>
      </c>
      <c r="E25" s="40">
        <v>1</v>
      </c>
      <c r="F25" s="40">
        <v>15</v>
      </c>
      <c r="G25" s="40">
        <v>5</v>
      </c>
      <c r="H25" s="40">
        <v>8</v>
      </c>
      <c r="I25" s="40">
        <v>0</v>
      </c>
      <c r="J25" s="40">
        <v>2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1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</row>
    <row r="26" spans="1:25" ht="15" customHeight="1" x14ac:dyDescent="0.2">
      <c r="A26" s="374" t="s">
        <v>224</v>
      </c>
      <c r="B26" s="374"/>
      <c r="C26" s="374"/>
      <c r="D26" s="374"/>
      <c r="E26" s="374"/>
      <c r="F26" s="374"/>
      <c r="G26" s="374"/>
      <c r="H26" s="374"/>
      <c r="I26" s="374"/>
      <c r="J26" s="374"/>
      <c r="K26" s="374"/>
      <c r="L26" s="374"/>
      <c r="M26" s="374"/>
      <c r="N26" s="374"/>
      <c r="O26" s="374"/>
      <c r="P26" s="374"/>
      <c r="Q26" s="374"/>
      <c r="R26" s="374"/>
      <c r="S26" s="67"/>
      <c r="T26" s="67"/>
      <c r="U26" s="67"/>
      <c r="V26" s="67"/>
    </row>
    <row r="27" spans="1:25" ht="15" customHeight="1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</row>
    <row r="28" spans="1:25" ht="15" customHeight="1" x14ac:dyDescent="0.2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</row>
    <row r="29" spans="1:25" ht="15" customHeight="1" x14ac:dyDescent="0.25">
      <c r="A29" s="61"/>
      <c r="X29"/>
      <c r="Y29"/>
    </row>
    <row r="30" spans="1:25" ht="15" customHeight="1" x14ac:dyDescent="0.2">
      <c r="X30" s="372" t="s">
        <v>317</v>
      </c>
      <c r="Y30" s="372"/>
    </row>
    <row r="31" spans="1:25" ht="15" customHeight="1" x14ac:dyDescent="0.2">
      <c r="A31" s="378" t="s">
        <v>233</v>
      </c>
      <c r="B31" s="378"/>
      <c r="C31" s="378"/>
      <c r="D31" s="378"/>
      <c r="E31" s="378"/>
      <c r="F31" s="378"/>
      <c r="G31" s="378"/>
      <c r="H31" s="378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257"/>
      <c r="T31" s="287"/>
      <c r="U31" s="299"/>
      <c r="V31" s="319"/>
      <c r="W31" s="30"/>
      <c r="X31" s="372"/>
      <c r="Y31" s="372"/>
    </row>
    <row r="32" spans="1:25" ht="15" customHeight="1" x14ac:dyDescent="0.2">
      <c r="A32" s="378" t="s">
        <v>38</v>
      </c>
      <c r="B32" s="378"/>
      <c r="C32" s="378"/>
      <c r="D32" s="378"/>
      <c r="E32" s="378"/>
      <c r="F32" s="378"/>
      <c r="G32" s="378"/>
      <c r="H32" s="378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257"/>
      <c r="T32" s="287"/>
      <c r="U32" s="299"/>
      <c r="V32" s="319"/>
    </row>
    <row r="33" spans="1:25" ht="15" customHeight="1" x14ac:dyDescent="0.2">
      <c r="A33" s="378" t="s">
        <v>232</v>
      </c>
      <c r="B33" s="378"/>
      <c r="C33" s="378"/>
      <c r="D33" s="378"/>
      <c r="E33" s="378"/>
      <c r="F33" s="378"/>
      <c r="G33" s="378"/>
      <c r="H33" s="378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257"/>
      <c r="T33" s="287"/>
      <c r="U33" s="299"/>
      <c r="V33" s="319"/>
    </row>
    <row r="34" spans="1:25" ht="15" customHeight="1" x14ac:dyDescent="0.2">
      <c r="A34" s="378" t="s">
        <v>480</v>
      </c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  <c r="R34" s="378"/>
      <c r="S34" s="257"/>
      <c r="T34" s="287"/>
      <c r="U34" s="299"/>
      <c r="V34" s="319"/>
      <c r="W34" s="30"/>
      <c r="X34" s="30"/>
      <c r="Y34" s="30"/>
    </row>
    <row r="35" spans="1:25" ht="15" customHeight="1" x14ac:dyDescent="0.25">
      <c r="A35" s="379" t="s">
        <v>37</v>
      </c>
      <c r="B35" s="379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258"/>
      <c r="T35" s="288"/>
      <c r="U35" s="300"/>
      <c r="V35" s="320"/>
      <c r="W35" s="30"/>
      <c r="X35" s="30"/>
      <c r="Y35" s="30"/>
    </row>
    <row r="36" spans="1:25" s="30" customFormat="1" ht="15" customHeight="1" thickBot="1" x14ac:dyDescent="0.25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29"/>
      <c r="X36" s="29"/>
      <c r="Y36" s="29"/>
    </row>
    <row r="37" spans="1:25" s="30" customFormat="1" ht="15" customHeight="1" thickBot="1" x14ac:dyDescent="0.25">
      <c r="A37" s="31" t="s">
        <v>39</v>
      </c>
      <c r="B37" s="32">
        <v>2000</v>
      </c>
      <c r="C37" s="32">
        <v>2001</v>
      </c>
      <c r="D37" s="32">
        <v>2002</v>
      </c>
      <c r="E37" s="32">
        <v>2003</v>
      </c>
      <c r="F37" s="32">
        <v>2004</v>
      </c>
      <c r="G37" s="32">
        <v>2005</v>
      </c>
      <c r="H37" s="32">
        <v>2006</v>
      </c>
      <c r="I37" s="32">
        <v>2007</v>
      </c>
      <c r="J37" s="32">
        <v>2008</v>
      </c>
      <c r="K37" s="32">
        <v>2009</v>
      </c>
      <c r="L37" s="32">
        <v>2010</v>
      </c>
      <c r="M37" s="32">
        <v>2011</v>
      </c>
      <c r="N37" s="32">
        <v>2012</v>
      </c>
      <c r="O37" s="32">
        <v>2013</v>
      </c>
      <c r="P37" s="32">
        <v>2014</v>
      </c>
      <c r="Q37" s="32">
        <v>2015</v>
      </c>
      <c r="R37" s="32">
        <v>2016</v>
      </c>
      <c r="S37" s="32">
        <v>2017</v>
      </c>
      <c r="T37" s="32">
        <v>2018</v>
      </c>
      <c r="U37" s="32">
        <v>2019</v>
      </c>
      <c r="V37" s="32">
        <v>2020</v>
      </c>
      <c r="W37" s="29"/>
      <c r="X37" s="29"/>
      <c r="Y37" s="29"/>
    </row>
    <row r="38" spans="1:25" ht="15" customHeight="1" x14ac:dyDescent="0.2">
      <c r="A38" s="60"/>
    </row>
    <row r="39" spans="1:25" ht="15" customHeight="1" x14ac:dyDescent="0.25">
      <c r="A39" s="33" t="s">
        <v>26</v>
      </c>
      <c r="B39" s="66">
        <f>B9/(B9+B15+B21)*100</f>
        <v>88.272251308900536</v>
      </c>
      <c r="C39" s="66">
        <f t="shared" ref="C39:P43" si="6">C9/(C9+C15+C21)*100</f>
        <v>86.345381526104418</v>
      </c>
      <c r="D39" s="66">
        <f t="shared" si="6"/>
        <v>82.871794871794862</v>
      </c>
      <c r="E39" s="66">
        <f t="shared" si="6"/>
        <v>90.352220520673811</v>
      </c>
      <c r="F39" s="66">
        <f t="shared" si="6"/>
        <v>85.606060606060609</v>
      </c>
      <c r="G39" s="66">
        <f t="shared" si="6"/>
        <v>87.567567567567579</v>
      </c>
      <c r="H39" s="66">
        <f t="shared" si="6"/>
        <v>82.561307901907355</v>
      </c>
      <c r="I39" s="66">
        <f t="shared" si="6"/>
        <v>94.422310756972109</v>
      </c>
      <c r="J39" s="66">
        <f t="shared" si="6"/>
        <v>90.092879256965944</v>
      </c>
      <c r="K39" s="66">
        <f t="shared" si="6"/>
        <v>90.880503144654085</v>
      </c>
      <c r="L39" s="66">
        <f t="shared" si="6"/>
        <v>92.156862745098039</v>
      </c>
      <c r="M39" s="66">
        <f t="shared" si="6"/>
        <v>82.78145695364239</v>
      </c>
      <c r="N39" s="66">
        <f t="shared" si="6"/>
        <v>84.946236559139791</v>
      </c>
      <c r="O39" s="66">
        <f t="shared" si="6"/>
        <v>80.803571428571431</v>
      </c>
      <c r="P39" s="66">
        <f t="shared" si="6"/>
        <v>90.425531914893625</v>
      </c>
      <c r="Q39" s="66">
        <f t="shared" ref="Q39:R43" si="7">Q9/(Q9+Q15+Q21)*100</f>
        <v>91.542288557213936</v>
      </c>
      <c r="R39" s="66">
        <f t="shared" si="7"/>
        <v>89.72972972972974</v>
      </c>
      <c r="S39" s="66">
        <f t="shared" ref="S39:T39" si="8">S9/(S9+S15+S21)*100</f>
        <v>97.156398104265406</v>
      </c>
      <c r="T39" s="66">
        <f t="shared" si="8"/>
        <v>95.689655172413794</v>
      </c>
      <c r="U39" s="66">
        <f t="shared" ref="U39:V39" si="9">U9/(U9+U15+U21)*100</f>
        <v>87.128712871287135</v>
      </c>
      <c r="V39" s="66">
        <f t="shared" si="9"/>
        <v>87.022900763358777</v>
      </c>
    </row>
    <row r="40" spans="1:25" ht="15" customHeight="1" x14ac:dyDescent="0.2">
      <c r="A40" s="38" t="s">
        <v>40</v>
      </c>
      <c r="B40" s="64">
        <f>B10/(B10+B16+B22)*100</f>
        <v>88.721804511278194</v>
      </c>
      <c r="C40" s="64">
        <f t="shared" si="6"/>
        <v>83.478260869565219</v>
      </c>
      <c r="D40" s="64">
        <f t="shared" si="6"/>
        <v>81.92771084337349</v>
      </c>
      <c r="E40" s="64">
        <f t="shared" si="6"/>
        <v>89.898989898989896</v>
      </c>
      <c r="F40" s="64">
        <f t="shared" si="6"/>
        <v>76.576576576576571</v>
      </c>
      <c r="G40" s="64">
        <f t="shared" si="6"/>
        <v>84</v>
      </c>
      <c r="H40" s="64">
        <f t="shared" si="6"/>
        <v>83.333333333333343</v>
      </c>
      <c r="I40" s="64">
        <f t="shared" si="6"/>
        <v>90.909090909090907</v>
      </c>
      <c r="J40" s="64">
        <f t="shared" si="6"/>
        <v>88.461538461538453</v>
      </c>
      <c r="K40" s="64">
        <f t="shared" si="6"/>
        <v>80.769230769230774</v>
      </c>
      <c r="L40" s="64">
        <f t="shared" si="6"/>
        <v>89.361702127659569</v>
      </c>
      <c r="M40" s="64">
        <f t="shared" si="6"/>
        <v>70.833333333333343</v>
      </c>
      <c r="N40" s="64">
        <f t="shared" si="6"/>
        <v>70.588235294117652</v>
      </c>
      <c r="O40" s="64">
        <f t="shared" si="6"/>
        <v>85.714285714285708</v>
      </c>
      <c r="P40" s="64">
        <f t="shared" si="6"/>
        <v>100</v>
      </c>
      <c r="Q40" s="64">
        <f t="shared" si="7"/>
        <v>100</v>
      </c>
      <c r="R40" s="64">
        <f t="shared" si="7"/>
        <v>100</v>
      </c>
      <c r="S40" s="64">
        <f t="shared" ref="S40:T40" si="10">S10/(S10+S16+S22)*100</f>
        <v>100</v>
      </c>
      <c r="T40" s="64">
        <f t="shared" si="10"/>
        <v>83.78378378378379</v>
      </c>
      <c r="U40" s="64">
        <f t="shared" ref="U40:V40" si="11">U10/(U10+U16+U22)*100</f>
        <v>100</v>
      </c>
      <c r="V40" s="64">
        <f t="shared" si="11"/>
        <v>100</v>
      </c>
    </row>
    <row r="41" spans="1:25" ht="15" customHeight="1" x14ac:dyDescent="0.2">
      <c r="A41" s="38" t="s">
        <v>41</v>
      </c>
      <c r="B41" s="64">
        <f>B11/(B11+B17+B23)*100</f>
        <v>77.099236641221367</v>
      </c>
      <c r="C41" s="64">
        <f t="shared" si="6"/>
        <v>79.43925233644859</v>
      </c>
      <c r="D41" s="64">
        <f t="shared" si="6"/>
        <v>80.542986425339365</v>
      </c>
      <c r="E41" s="64">
        <f t="shared" si="6"/>
        <v>85.496183206106863</v>
      </c>
      <c r="F41" s="64">
        <f t="shared" si="6"/>
        <v>82.857142857142861</v>
      </c>
      <c r="G41" s="64">
        <f t="shared" si="6"/>
        <v>90.625</v>
      </c>
      <c r="H41" s="64">
        <f t="shared" si="6"/>
        <v>67.605633802816897</v>
      </c>
      <c r="I41" s="64">
        <f t="shared" si="6"/>
        <v>92.5</v>
      </c>
      <c r="J41" s="64">
        <f t="shared" si="6"/>
        <v>87.931034482758619</v>
      </c>
      <c r="K41" s="64">
        <f t="shared" si="6"/>
        <v>87.719298245614027</v>
      </c>
      <c r="L41" s="64">
        <f t="shared" si="6"/>
        <v>82</v>
      </c>
      <c r="M41" s="64">
        <f t="shared" si="6"/>
        <v>81.355932203389841</v>
      </c>
      <c r="N41" s="64">
        <f t="shared" si="6"/>
        <v>68.888888888888886</v>
      </c>
      <c r="O41" s="64">
        <f t="shared" si="6"/>
        <v>88.679245283018872</v>
      </c>
      <c r="P41" s="64">
        <f t="shared" si="6"/>
        <v>74.193548387096769</v>
      </c>
      <c r="Q41" s="64">
        <f t="shared" si="7"/>
        <v>80.487804878048792</v>
      </c>
      <c r="R41" s="64">
        <f t="shared" si="7"/>
        <v>83.720930232558146</v>
      </c>
      <c r="S41" s="64">
        <f t="shared" ref="S41:T41" si="12">S11/(S11+S17+S23)*100</f>
        <v>94</v>
      </c>
      <c r="T41" s="64">
        <f t="shared" si="12"/>
        <v>100</v>
      </c>
      <c r="U41" s="64">
        <f t="shared" ref="U41:V41" si="13">U11/(U11+U17+U23)*100</f>
        <v>76.470588235294116</v>
      </c>
      <c r="V41" s="64">
        <f t="shared" si="13"/>
        <v>77.41935483870968</v>
      </c>
    </row>
    <row r="42" spans="1:25" ht="15" customHeight="1" x14ac:dyDescent="0.2">
      <c r="A42" s="38" t="s">
        <v>42</v>
      </c>
      <c r="B42" s="64">
        <f>B12/(B12+B18+B24)*100</f>
        <v>81.900452488687776</v>
      </c>
      <c r="C42" s="64">
        <f t="shared" si="6"/>
        <v>81.603773584905653</v>
      </c>
      <c r="D42" s="64">
        <f t="shared" si="6"/>
        <v>82.916666666666671</v>
      </c>
      <c r="E42" s="64">
        <f t="shared" si="6"/>
        <v>86.857142857142861</v>
      </c>
      <c r="F42" s="64">
        <f t="shared" si="6"/>
        <v>84.158415841584159</v>
      </c>
      <c r="G42" s="64">
        <f t="shared" si="6"/>
        <v>84.782608695652172</v>
      </c>
      <c r="H42" s="64">
        <f t="shared" si="6"/>
        <v>83.516483516483518</v>
      </c>
      <c r="I42" s="64">
        <f t="shared" si="6"/>
        <v>94.444444444444443</v>
      </c>
      <c r="J42" s="64">
        <f t="shared" si="6"/>
        <v>81.690140845070431</v>
      </c>
      <c r="K42" s="64">
        <f t="shared" si="6"/>
        <v>97.101449275362313</v>
      </c>
      <c r="L42" s="64">
        <f t="shared" si="6"/>
        <v>90.721649484536087</v>
      </c>
      <c r="M42" s="64">
        <f t="shared" si="6"/>
        <v>72.463768115942031</v>
      </c>
      <c r="N42" s="64">
        <f t="shared" si="6"/>
        <v>86.419753086419746</v>
      </c>
      <c r="O42" s="64">
        <f t="shared" si="6"/>
        <v>65.517241379310349</v>
      </c>
      <c r="P42" s="64">
        <f t="shared" si="6"/>
        <v>81.132075471698116</v>
      </c>
      <c r="Q42" s="64">
        <f t="shared" si="7"/>
        <v>84</v>
      </c>
      <c r="R42" s="64">
        <f t="shared" si="7"/>
        <v>78.260869565217391</v>
      </c>
      <c r="S42" s="64">
        <f t="shared" ref="S42:T42" si="14">S12/(S12+S18+S24)*100</f>
        <v>100</v>
      </c>
      <c r="T42" s="64">
        <f t="shared" si="14"/>
        <v>100</v>
      </c>
      <c r="U42" s="64">
        <f t="shared" ref="U42:V42" si="15">U12/(U12+U18+U24)*100</f>
        <v>77.272727272727266</v>
      </c>
      <c r="V42" s="64">
        <f t="shared" si="15"/>
        <v>83.07692307692308</v>
      </c>
    </row>
    <row r="43" spans="1:25" ht="15" customHeight="1" x14ac:dyDescent="0.2">
      <c r="A43" s="38" t="s">
        <v>43</v>
      </c>
      <c r="B43" s="64">
        <f>B13/(B13+B19+B25)*100</f>
        <v>94.255319148936167</v>
      </c>
      <c r="C43" s="64">
        <f t="shared" si="6"/>
        <v>92.971246006389777</v>
      </c>
      <c r="D43" s="64">
        <f t="shared" si="6"/>
        <v>84.770114942528735</v>
      </c>
      <c r="E43" s="64">
        <f t="shared" si="6"/>
        <v>95.564516129032256</v>
      </c>
      <c r="F43" s="64">
        <f t="shared" si="6"/>
        <v>92.148760330578511</v>
      </c>
      <c r="G43" s="64">
        <f t="shared" si="6"/>
        <v>89.024390243902445</v>
      </c>
      <c r="H43" s="64">
        <f t="shared" si="6"/>
        <v>88.741721854304629</v>
      </c>
      <c r="I43" s="64">
        <f t="shared" si="6"/>
        <v>96.226415094339629</v>
      </c>
      <c r="J43" s="64">
        <f t="shared" si="6"/>
        <v>95.774647887323937</v>
      </c>
      <c r="K43" s="64">
        <f t="shared" si="6"/>
        <v>92.857142857142861</v>
      </c>
      <c r="L43" s="64">
        <f t="shared" si="6"/>
        <v>96.932515337423311</v>
      </c>
      <c r="M43" s="64">
        <f t="shared" si="6"/>
        <v>93.650793650793645</v>
      </c>
      <c r="N43" s="64">
        <f t="shared" si="6"/>
        <v>98.039215686274503</v>
      </c>
      <c r="O43" s="64">
        <f t="shared" si="6"/>
        <v>84.375</v>
      </c>
      <c r="P43" s="64">
        <f t="shared" si="6"/>
        <v>100</v>
      </c>
      <c r="Q43" s="64">
        <f t="shared" si="7"/>
        <v>98.71794871794873</v>
      </c>
      <c r="R43" s="64">
        <f t="shared" si="7"/>
        <v>96.666666666666671</v>
      </c>
      <c r="S43" s="64">
        <f t="shared" ref="S43:T43" si="16">S13/(S13+S19+S25)*100</f>
        <v>96.103896103896105</v>
      </c>
      <c r="T43" s="64">
        <f t="shared" si="16"/>
        <v>95.6989247311828</v>
      </c>
      <c r="U43" s="64">
        <f t="shared" ref="U43:V43" si="17">U13/(U13+U19+U25)*100</f>
        <v>95.454545454545453</v>
      </c>
      <c r="V43" s="64">
        <f t="shared" si="17"/>
        <v>90</v>
      </c>
    </row>
    <row r="44" spans="1:25" ht="15" customHeight="1" x14ac:dyDescent="0.2">
      <c r="A44" s="30"/>
    </row>
    <row r="45" spans="1:25" ht="15" customHeight="1" x14ac:dyDescent="0.25">
      <c r="A45" s="62" t="s">
        <v>35</v>
      </c>
      <c r="B45" s="66">
        <v>1.2</v>
      </c>
      <c r="C45" s="66">
        <f t="shared" ref="C45:P49" si="18">C15/(C15+C21+C9)*100</f>
        <v>5.3547523427041499</v>
      </c>
      <c r="D45" s="66">
        <f t="shared" si="18"/>
        <v>6.3589743589743595</v>
      </c>
      <c r="E45" s="66">
        <f t="shared" si="18"/>
        <v>2.4502297090352223</v>
      </c>
      <c r="F45" s="66">
        <f t="shared" si="18"/>
        <v>3.3333333333333335</v>
      </c>
      <c r="G45" s="66">
        <f t="shared" si="18"/>
        <v>4.8648648648648649</v>
      </c>
      <c r="H45" s="66">
        <f t="shared" si="18"/>
        <v>2.7247956403269753</v>
      </c>
      <c r="I45" s="66">
        <f t="shared" si="18"/>
        <v>1.9920318725099602</v>
      </c>
      <c r="J45" s="66">
        <f t="shared" si="18"/>
        <v>8.3591331269349833</v>
      </c>
      <c r="K45" s="66">
        <f t="shared" si="18"/>
        <v>7.232704402515723</v>
      </c>
      <c r="L45" s="66">
        <f t="shared" si="18"/>
        <v>7.5630252100840334</v>
      </c>
      <c r="M45" s="66">
        <f t="shared" si="18"/>
        <v>15.562913907284766</v>
      </c>
      <c r="N45" s="66">
        <f t="shared" si="18"/>
        <v>13.978494623655912</v>
      </c>
      <c r="O45" s="66">
        <f t="shared" si="18"/>
        <v>18.303571428571427</v>
      </c>
      <c r="P45" s="66">
        <f t="shared" si="18"/>
        <v>9.0425531914893629</v>
      </c>
      <c r="Q45" s="66">
        <f t="shared" ref="Q45:R49" si="19">Q15/(Q15+Q21+Q9)*100</f>
        <v>7.4626865671641784</v>
      </c>
      <c r="R45" s="66">
        <f t="shared" si="19"/>
        <v>10.27027027027027</v>
      </c>
      <c r="S45" s="66">
        <f t="shared" ref="S45:T45" si="20">S15/(S15+S21+S9)*100</f>
        <v>2.8436018957345972</v>
      </c>
      <c r="T45" s="66">
        <f t="shared" si="20"/>
        <v>4.3103448275862073</v>
      </c>
      <c r="U45" s="66">
        <f t="shared" ref="U45:V45" si="21">U15/(U15+U21+U9)*100</f>
        <v>12.871287128712872</v>
      </c>
      <c r="V45" s="66">
        <f t="shared" si="21"/>
        <v>12.977099236641221</v>
      </c>
    </row>
    <row r="46" spans="1:25" ht="15" customHeight="1" x14ac:dyDescent="0.2">
      <c r="A46" s="38" t="s">
        <v>40</v>
      </c>
      <c r="B46" s="64">
        <f>B16/(B16+B22+B10)*100</f>
        <v>0.75187969924812026</v>
      </c>
      <c r="C46" s="64">
        <f t="shared" si="18"/>
        <v>1.7391304347826086</v>
      </c>
      <c r="D46" s="64">
        <f t="shared" si="18"/>
        <v>3.0120481927710845</v>
      </c>
      <c r="E46" s="64">
        <f t="shared" si="18"/>
        <v>0</v>
      </c>
      <c r="F46" s="64">
        <f t="shared" si="18"/>
        <v>0</v>
      </c>
      <c r="G46" s="64">
        <f t="shared" si="18"/>
        <v>0</v>
      </c>
      <c r="H46" s="64">
        <f t="shared" si="18"/>
        <v>0</v>
      </c>
      <c r="I46" s="64">
        <f t="shared" si="18"/>
        <v>0</v>
      </c>
      <c r="J46" s="64">
        <f t="shared" si="18"/>
        <v>11.538461538461538</v>
      </c>
      <c r="K46" s="64">
        <f t="shared" si="18"/>
        <v>13.461538461538462</v>
      </c>
      <c r="L46" s="64">
        <f t="shared" si="18"/>
        <v>10.638297872340425</v>
      </c>
      <c r="M46" s="64">
        <f t="shared" si="18"/>
        <v>20.833333333333336</v>
      </c>
      <c r="N46" s="64">
        <f t="shared" si="18"/>
        <v>25.490196078431371</v>
      </c>
      <c r="O46" s="64">
        <f t="shared" si="18"/>
        <v>14.285714285714285</v>
      </c>
      <c r="P46" s="64">
        <f t="shared" si="18"/>
        <v>0</v>
      </c>
      <c r="Q46" s="64">
        <f t="shared" si="19"/>
        <v>0</v>
      </c>
      <c r="R46" s="64">
        <f t="shared" si="19"/>
        <v>0</v>
      </c>
      <c r="S46" s="64">
        <f t="shared" ref="S46:T46" si="22">S16/(S16+S22+S10)*100</f>
        <v>0</v>
      </c>
      <c r="T46" s="64">
        <f t="shared" si="22"/>
        <v>16.216216216216218</v>
      </c>
      <c r="U46" s="64">
        <f t="shared" ref="U46:V46" si="23">U16/(U16+U22+U10)*100</f>
        <v>0</v>
      </c>
      <c r="V46" s="64">
        <f t="shared" si="23"/>
        <v>0</v>
      </c>
    </row>
    <row r="47" spans="1:25" ht="15" customHeight="1" x14ac:dyDescent="0.2">
      <c r="A47" s="38" t="s">
        <v>41</v>
      </c>
      <c r="B47" s="64">
        <f>B17/(B17+B23+B11)*100</f>
        <v>3.0534351145038165</v>
      </c>
      <c r="C47" s="64">
        <f t="shared" si="18"/>
        <v>3.7383177570093453</v>
      </c>
      <c r="D47" s="64">
        <f t="shared" si="18"/>
        <v>3.6199095022624439</v>
      </c>
      <c r="E47" s="64">
        <f t="shared" si="18"/>
        <v>3.0534351145038165</v>
      </c>
      <c r="F47" s="64">
        <f t="shared" si="18"/>
        <v>8.5714285714285712</v>
      </c>
      <c r="G47" s="64">
        <f t="shared" si="18"/>
        <v>0</v>
      </c>
      <c r="H47" s="64">
        <f t="shared" si="18"/>
        <v>0</v>
      </c>
      <c r="I47" s="64">
        <f t="shared" si="18"/>
        <v>2.5</v>
      </c>
      <c r="J47" s="64">
        <f t="shared" si="18"/>
        <v>12.068965517241379</v>
      </c>
      <c r="K47" s="64">
        <f t="shared" si="18"/>
        <v>7.0175438596491224</v>
      </c>
      <c r="L47" s="64">
        <f t="shared" si="18"/>
        <v>16</v>
      </c>
      <c r="M47" s="64">
        <f t="shared" si="18"/>
        <v>18.64406779661017</v>
      </c>
      <c r="N47" s="64">
        <f t="shared" si="18"/>
        <v>28.888888888888886</v>
      </c>
      <c r="O47" s="64">
        <f t="shared" si="18"/>
        <v>9.433962264150944</v>
      </c>
      <c r="P47" s="64">
        <f t="shared" si="18"/>
        <v>22.58064516129032</v>
      </c>
      <c r="Q47" s="64">
        <f t="shared" si="19"/>
        <v>19.512195121951219</v>
      </c>
      <c r="R47" s="64">
        <f t="shared" si="19"/>
        <v>16.279069767441861</v>
      </c>
      <c r="S47" s="64">
        <f t="shared" ref="S47:T47" si="24">S17/(S17+S23+S11)*100</f>
        <v>6</v>
      </c>
      <c r="T47" s="64">
        <f t="shared" si="24"/>
        <v>0</v>
      </c>
      <c r="U47" s="64">
        <f t="shared" ref="U47:V47" si="25">U17/(U17+U23+U11)*100</f>
        <v>23.52941176470588</v>
      </c>
      <c r="V47" s="64">
        <f t="shared" si="25"/>
        <v>22.58064516129032</v>
      </c>
    </row>
    <row r="48" spans="1:25" ht="15" customHeight="1" x14ac:dyDescent="0.2">
      <c r="A48" s="38" t="s">
        <v>42</v>
      </c>
      <c r="B48" s="64">
        <f>B18/(B18+B24+B12)*100</f>
        <v>3.1674208144796379</v>
      </c>
      <c r="C48" s="64">
        <f t="shared" si="18"/>
        <v>7.0754716981132075</v>
      </c>
      <c r="D48" s="64">
        <f t="shared" si="18"/>
        <v>4.1666666666666661</v>
      </c>
      <c r="E48" s="64">
        <f t="shared" si="18"/>
        <v>1.1428571428571428</v>
      </c>
      <c r="F48" s="64">
        <f t="shared" si="18"/>
        <v>4.455445544554455</v>
      </c>
      <c r="G48" s="64">
        <f t="shared" si="18"/>
        <v>5.4347826086956523</v>
      </c>
      <c r="H48" s="64">
        <f t="shared" si="18"/>
        <v>1.098901098901099</v>
      </c>
      <c r="I48" s="64">
        <f t="shared" si="18"/>
        <v>0</v>
      </c>
      <c r="J48" s="64">
        <f t="shared" si="18"/>
        <v>14.084507042253522</v>
      </c>
      <c r="K48" s="64">
        <f t="shared" si="18"/>
        <v>2.8985507246376812</v>
      </c>
      <c r="L48" s="64">
        <f t="shared" si="18"/>
        <v>9.2783505154639183</v>
      </c>
      <c r="M48" s="64">
        <f t="shared" si="18"/>
        <v>26.086956521739129</v>
      </c>
      <c r="N48" s="64">
        <f t="shared" si="18"/>
        <v>13.580246913580247</v>
      </c>
      <c r="O48" s="64">
        <f t="shared" si="18"/>
        <v>32.758620689655174</v>
      </c>
      <c r="P48" s="64">
        <f t="shared" si="18"/>
        <v>18.867924528301888</v>
      </c>
      <c r="Q48" s="64">
        <f t="shared" si="19"/>
        <v>14.000000000000002</v>
      </c>
      <c r="R48" s="64">
        <f t="shared" si="19"/>
        <v>21.739130434782609</v>
      </c>
      <c r="S48" s="64">
        <f t="shared" ref="S48:T48" si="26">S18/(S18+S24+S12)*100</f>
        <v>0</v>
      </c>
      <c r="T48" s="64">
        <f t="shared" si="26"/>
        <v>0</v>
      </c>
      <c r="U48" s="64">
        <f t="shared" ref="U48:V48" si="27">U18/(U18+U24+U12)*100</f>
        <v>22.727272727272727</v>
      </c>
      <c r="V48" s="64">
        <f t="shared" si="27"/>
        <v>16.923076923076923</v>
      </c>
    </row>
    <row r="49" spans="1:22" ht="15" customHeight="1" x14ac:dyDescent="0.2">
      <c r="A49" s="38" t="s">
        <v>43</v>
      </c>
      <c r="B49" s="64">
        <f>B19/(B19+B25+B13)*100</f>
        <v>0</v>
      </c>
      <c r="C49" s="64">
        <f t="shared" si="18"/>
        <v>6.0702875399361016</v>
      </c>
      <c r="D49" s="64">
        <f t="shared" si="18"/>
        <v>11.206896551724139</v>
      </c>
      <c r="E49" s="64">
        <f t="shared" si="18"/>
        <v>4.032258064516129</v>
      </c>
      <c r="F49" s="64">
        <f t="shared" si="18"/>
        <v>1.6528925619834711</v>
      </c>
      <c r="G49" s="64">
        <f t="shared" si="18"/>
        <v>7.9268292682926829</v>
      </c>
      <c r="H49" s="64">
        <f t="shared" si="18"/>
        <v>5.9602649006622519</v>
      </c>
      <c r="I49" s="64">
        <f t="shared" si="18"/>
        <v>3.7735849056603774</v>
      </c>
      <c r="J49" s="64">
        <f t="shared" si="18"/>
        <v>2.8169014084507045</v>
      </c>
      <c r="K49" s="64">
        <f t="shared" si="18"/>
        <v>7.1428571428571423</v>
      </c>
      <c r="L49" s="64">
        <f t="shared" si="18"/>
        <v>3.0674846625766872</v>
      </c>
      <c r="M49" s="64">
        <f t="shared" si="18"/>
        <v>6.3492063492063489</v>
      </c>
      <c r="N49" s="64">
        <f t="shared" si="18"/>
        <v>1.9607843137254901</v>
      </c>
      <c r="O49" s="64">
        <f t="shared" si="18"/>
        <v>15.625</v>
      </c>
      <c r="P49" s="64">
        <f t="shared" si="18"/>
        <v>0</v>
      </c>
      <c r="Q49" s="64">
        <f t="shared" si="19"/>
        <v>0</v>
      </c>
      <c r="R49" s="64">
        <f t="shared" si="19"/>
        <v>3.3333333333333335</v>
      </c>
      <c r="S49" s="64">
        <f t="shared" ref="S49:T49" si="28">S19/(S19+S25+S13)*100</f>
        <v>3.8961038961038961</v>
      </c>
      <c r="T49" s="64">
        <f t="shared" si="28"/>
        <v>4.3010752688172049</v>
      </c>
      <c r="U49" s="64">
        <f t="shared" ref="U49:V49" si="29">U19/(U19+U25+U13)*100</f>
        <v>4.5454545454545459</v>
      </c>
      <c r="V49" s="64">
        <f t="shared" si="29"/>
        <v>10</v>
      </c>
    </row>
    <row r="50" spans="1:22" ht="15" customHeight="1" x14ac:dyDescent="0.2">
      <c r="A50" s="30"/>
    </row>
    <row r="51" spans="1:22" ht="15" customHeight="1" x14ac:dyDescent="0.25">
      <c r="A51" s="33" t="s">
        <v>36</v>
      </c>
      <c r="B51" s="66">
        <f>B21/(B21+B9+B15)*100</f>
        <v>10.471204188481675</v>
      </c>
      <c r="C51" s="66">
        <f t="shared" ref="C51:P55" si="30">C21/(C21+C9+C15)*100</f>
        <v>8.2998661311914326</v>
      </c>
      <c r="D51" s="66">
        <f t="shared" si="30"/>
        <v>10.76923076923077</v>
      </c>
      <c r="E51" s="66">
        <f t="shared" si="30"/>
        <v>7.1975497702909648</v>
      </c>
      <c r="F51" s="66">
        <f t="shared" si="30"/>
        <v>11.060606060606061</v>
      </c>
      <c r="G51" s="66">
        <f t="shared" si="30"/>
        <v>7.5675675675675684</v>
      </c>
      <c r="H51" s="66">
        <f t="shared" si="30"/>
        <v>14.713896457765669</v>
      </c>
      <c r="I51" s="66">
        <f t="shared" si="30"/>
        <v>3.5856573705179287</v>
      </c>
      <c r="J51" s="66">
        <f t="shared" si="30"/>
        <v>1.5479876160990713</v>
      </c>
      <c r="K51" s="66">
        <f t="shared" si="30"/>
        <v>1.8867924528301887</v>
      </c>
      <c r="L51" s="66">
        <f t="shared" si="30"/>
        <v>0.28011204481792717</v>
      </c>
      <c r="M51" s="66">
        <f t="shared" si="30"/>
        <v>1.6556291390728477</v>
      </c>
      <c r="N51" s="66">
        <f t="shared" si="30"/>
        <v>1.0752688172043012</v>
      </c>
      <c r="O51" s="66">
        <f t="shared" si="30"/>
        <v>0.89285714285714279</v>
      </c>
      <c r="P51" s="66">
        <f t="shared" si="30"/>
        <v>0.53191489361702127</v>
      </c>
      <c r="Q51" s="66">
        <f t="shared" ref="Q51:R55" si="31">Q21/(Q21+Q9+Q15)*100</f>
        <v>0.99502487562189057</v>
      </c>
      <c r="R51" s="66">
        <f t="shared" si="31"/>
        <v>0</v>
      </c>
      <c r="S51" s="66">
        <f t="shared" ref="S51:T51" si="32">S21/(S21+S9+S15)*100</f>
        <v>0</v>
      </c>
      <c r="T51" s="66">
        <f t="shared" si="32"/>
        <v>0</v>
      </c>
      <c r="U51" s="66">
        <f t="shared" ref="U51:V51" si="33">U21/(U21+U9+U15)*100</f>
        <v>0</v>
      </c>
      <c r="V51" s="66">
        <f t="shared" si="33"/>
        <v>0</v>
      </c>
    </row>
    <row r="52" spans="1:22" ht="15" customHeight="1" x14ac:dyDescent="0.2">
      <c r="A52" s="38" t="s">
        <v>40</v>
      </c>
      <c r="B52" s="64">
        <f>B22/(B22+B10+B16)*100</f>
        <v>10.526315789473683</v>
      </c>
      <c r="C52" s="64">
        <f t="shared" si="30"/>
        <v>14.782608695652174</v>
      </c>
      <c r="D52" s="64">
        <f t="shared" si="30"/>
        <v>15.060240963855422</v>
      </c>
      <c r="E52" s="64">
        <f t="shared" si="30"/>
        <v>10.1010101010101</v>
      </c>
      <c r="F52" s="64">
        <f t="shared" si="30"/>
        <v>23.423423423423422</v>
      </c>
      <c r="G52" s="64">
        <f t="shared" si="30"/>
        <v>16</v>
      </c>
      <c r="H52" s="64">
        <f t="shared" si="30"/>
        <v>16.666666666666664</v>
      </c>
      <c r="I52" s="64">
        <f t="shared" si="30"/>
        <v>9.0909090909090917</v>
      </c>
      <c r="J52" s="64">
        <f t="shared" si="30"/>
        <v>0</v>
      </c>
      <c r="K52" s="64">
        <f t="shared" si="30"/>
        <v>5.7692307692307692</v>
      </c>
      <c r="L52" s="64">
        <f t="shared" si="30"/>
        <v>0</v>
      </c>
      <c r="M52" s="64">
        <f t="shared" si="30"/>
        <v>8.3333333333333321</v>
      </c>
      <c r="N52" s="64">
        <f t="shared" si="30"/>
        <v>3.9215686274509802</v>
      </c>
      <c r="O52" s="64">
        <f t="shared" si="30"/>
        <v>0</v>
      </c>
      <c r="P52" s="64">
        <f t="shared" si="30"/>
        <v>0</v>
      </c>
      <c r="Q52" s="64">
        <f t="shared" si="31"/>
        <v>0</v>
      </c>
      <c r="R52" s="64">
        <f t="shared" si="31"/>
        <v>0</v>
      </c>
      <c r="S52" s="64">
        <f t="shared" ref="S52:T52" si="34">S22/(S22+S10+S16)*100</f>
        <v>0</v>
      </c>
      <c r="T52" s="64">
        <f t="shared" si="34"/>
        <v>0</v>
      </c>
      <c r="U52" s="64">
        <f t="shared" ref="U52:V52" si="35">U22/(U22+U10+U16)*100</f>
        <v>0</v>
      </c>
      <c r="V52" s="64">
        <f t="shared" si="35"/>
        <v>0</v>
      </c>
    </row>
    <row r="53" spans="1:22" ht="15" customHeight="1" x14ac:dyDescent="0.2">
      <c r="A53" s="38" t="s">
        <v>41</v>
      </c>
      <c r="B53" s="64">
        <f>B23/(B23+B11+B17)*100</f>
        <v>19.847328244274809</v>
      </c>
      <c r="C53" s="64">
        <f t="shared" si="30"/>
        <v>16.822429906542055</v>
      </c>
      <c r="D53" s="64">
        <f t="shared" si="30"/>
        <v>15.837104072398189</v>
      </c>
      <c r="E53" s="64">
        <f t="shared" si="30"/>
        <v>11.450381679389313</v>
      </c>
      <c r="F53" s="64">
        <f t="shared" si="30"/>
        <v>8.5714285714285712</v>
      </c>
      <c r="G53" s="64">
        <f t="shared" si="30"/>
        <v>9.375</v>
      </c>
      <c r="H53" s="64">
        <f t="shared" si="30"/>
        <v>32.394366197183103</v>
      </c>
      <c r="I53" s="64">
        <f t="shared" si="30"/>
        <v>5</v>
      </c>
      <c r="J53" s="64">
        <f t="shared" si="30"/>
        <v>0</v>
      </c>
      <c r="K53" s="64">
        <f t="shared" si="30"/>
        <v>5.2631578947368416</v>
      </c>
      <c r="L53" s="64">
        <f t="shared" si="30"/>
        <v>2</v>
      </c>
      <c r="M53" s="64">
        <f t="shared" si="30"/>
        <v>0</v>
      </c>
      <c r="N53" s="64">
        <f t="shared" si="30"/>
        <v>2.2222222222222223</v>
      </c>
      <c r="O53" s="64">
        <f t="shared" si="30"/>
        <v>1.8867924528301887</v>
      </c>
      <c r="P53" s="64">
        <f t="shared" si="30"/>
        <v>3.225806451612903</v>
      </c>
      <c r="Q53" s="64">
        <f t="shared" si="31"/>
        <v>0</v>
      </c>
      <c r="R53" s="64">
        <f t="shared" si="31"/>
        <v>0</v>
      </c>
      <c r="S53" s="64">
        <f t="shared" ref="S53:T53" si="36">S23/(S23+S11+S17)*100</f>
        <v>0</v>
      </c>
      <c r="T53" s="64">
        <f t="shared" si="36"/>
        <v>0</v>
      </c>
      <c r="U53" s="64">
        <f t="shared" ref="U53:V53" si="37">U23/(U23+U11+U17)*100</f>
        <v>0</v>
      </c>
      <c r="V53" s="64">
        <f t="shared" si="37"/>
        <v>0</v>
      </c>
    </row>
    <row r="54" spans="1:22" ht="15" customHeight="1" x14ac:dyDescent="0.2">
      <c r="A54" s="38" t="s">
        <v>42</v>
      </c>
      <c r="B54" s="64">
        <f>B24/(B24+B12+B18)*100</f>
        <v>14.932126696832579</v>
      </c>
      <c r="C54" s="64">
        <f t="shared" si="30"/>
        <v>11.320754716981133</v>
      </c>
      <c r="D54" s="64">
        <f t="shared" si="30"/>
        <v>12.916666666666668</v>
      </c>
      <c r="E54" s="64">
        <f t="shared" si="30"/>
        <v>12</v>
      </c>
      <c r="F54" s="64">
        <f t="shared" si="30"/>
        <v>11.386138613861387</v>
      </c>
      <c r="G54" s="64">
        <f t="shared" si="30"/>
        <v>9.7826086956521738</v>
      </c>
      <c r="H54" s="64">
        <f t="shared" si="30"/>
        <v>15.384615384615385</v>
      </c>
      <c r="I54" s="64">
        <f t="shared" si="30"/>
        <v>5.5555555555555554</v>
      </c>
      <c r="J54" s="64">
        <f t="shared" si="30"/>
        <v>4.225352112676056</v>
      </c>
      <c r="K54" s="64">
        <f t="shared" si="30"/>
        <v>0</v>
      </c>
      <c r="L54" s="64">
        <f t="shared" si="30"/>
        <v>0</v>
      </c>
      <c r="M54" s="64">
        <f t="shared" si="30"/>
        <v>1.4492753623188406</v>
      </c>
      <c r="N54" s="64">
        <f t="shared" si="30"/>
        <v>0</v>
      </c>
      <c r="O54" s="64">
        <f t="shared" si="30"/>
        <v>1.7241379310344827</v>
      </c>
      <c r="P54" s="64">
        <f t="shared" si="30"/>
        <v>0</v>
      </c>
      <c r="Q54" s="64">
        <f t="shared" si="31"/>
        <v>2</v>
      </c>
      <c r="R54" s="64">
        <f t="shared" si="31"/>
        <v>0</v>
      </c>
      <c r="S54" s="64">
        <f t="shared" ref="S54:T54" si="38">S24/(S24+S12+S18)*100</f>
        <v>0</v>
      </c>
      <c r="T54" s="64">
        <f t="shared" si="38"/>
        <v>0</v>
      </c>
      <c r="U54" s="64">
        <f t="shared" ref="U54:V54" si="39">U24/(U24+U12+U18)*100</f>
        <v>0</v>
      </c>
      <c r="V54" s="64">
        <f t="shared" si="39"/>
        <v>0</v>
      </c>
    </row>
    <row r="55" spans="1:22" ht="15" customHeight="1" thickBot="1" x14ac:dyDescent="0.25">
      <c r="A55" s="63" t="s">
        <v>43</v>
      </c>
      <c r="B55" s="65">
        <f>B25/(B25+B13+B19)*100</f>
        <v>5.7446808510638299</v>
      </c>
      <c r="C55" s="65">
        <f t="shared" si="30"/>
        <v>0.95846645367412142</v>
      </c>
      <c r="D55" s="65">
        <f t="shared" si="30"/>
        <v>4.0229885057471266</v>
      </c>
      <c r="E55" s="65">
        <f t="shared" si="30"/>
        <v>0.40322580645161288</v>
      </c>
      <c r="F55" s="65">
        <f t="shared" si="30"/>
        <v>6.1983471074380168</v>
      </c>
      <c r="G55" s="65">
        <f t="shared" si="30"/>
        <v>3.0487804878048781</v>
      </c>
      <c r="H55" s="65">
        <f t="shared" si="30"/>
        <v>5.298013245033113</v>
      </c>
      <c r="I55" s="65">
        <f t="shared" si="30"/>
        <v>0</v>
      </c>
      <c r="J55" s="65">
        <f t="shared" si="30"/>
        <v>1.4084507042253522</v>
      </c>
      <c r="K55" s="65">
        <f t="shared" si="30"/>
        <v>0</v>
      </c>
      <c r="L55" s="65">
        <f t="shared" si="30"/>
        <v>0</v>
      </c>
      <c r="M55" s="65">
        <f t="shared" si="30"/>
        <v>0</v>
      </c>
      <c r="N55" s="65">
        <f t="shared" si="30"/>
        <v>0</v>
      </c>
      <c r="O55" s="65">
        <f t="shared" si="30"/>
        <v>0</v>
      </c>
      <c r="P55" s="65">
        <f t="shared" si="30"/>
        <v>0</v>
      </c>
      <c r="Q55" s="65">
        <f t="shared" si="31"/>
        <v>1.2820512820512819</v>
      </c>
      <c r="R55" s="65">
        <f t="shared" si="31"/>
        <v>0</v>
      </c>
      <c r="S55" s="65">
        <f t="shared" ref="S55:T55" si="40">S25/(S25+S13+S19)*100</f>
        <v>0</v>
      </c>
      <c r="T55" s="65">
        <f t="shared" si="40"/>
        <v>0</v>
      </c>
      <c r="U55" s="65">
        <f t="shared" ref="U55:V55" si="41">U25/(U25+U13+U19)*100</f>
        <v>0</v>
      </c>
      <c r="V55" s="65">
        <f t="shared" si="41"/>
        <v>0</v>
      </c>
    </row>
    <row r="56" spans="1:22" ht="15" customHeight="1" x14ac:dyDescent="0.2">
      <c r="A56" s="374" t="s">
        <v>226</v>
      </c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  <c r="O56" s="374"/>
      <c r="P56" s="374"/>
      <c r="Q56" s="374"/>
      <c r="R56" s="374"/>
      <c r="S56" s="67"/>
      <c r="T56" s="67"/>
      <c r="U56" s="67"/>
      <c r="V56" s="67"/>
    </row>
    <row r="57" spans="1:22" ht="15" customHeight="1" x14ac:dyDescent="0.2">
      <c r="A57" s="375" t="s">
        <v>224</v>
      </c>
      <c r="B57" s="375"/>
      <c r="C57" s="375"/>
      <c r="D57" s="375"/>
      <c r="E57" s="375"/>
      <c r="F57" s="375"/>
      <c r="G57" s="375"/>
      <c r="H57" s="375"/>
      <c r="I57" s="375"/>
      <c r="J57" s="375"/>
      <c r="K57" s="375"/>
      <c r="L57" s="375"/>
      <c r="M57" s="375"/>
      <c r="N57" s="375"/>
      <c r="O57" s="375"/>
      <c r="P57" s="375"/>
      <c r="Q57" s="375"/>
      <c r="R57" s="375"/>
      <c r="S57" s="255"/>
      <c r="T57" s="285"/>
      <c r="U57" s="297"/>
      <c r="V57" s="317"/>
    </row>
  </sheetData>
  <mergeCells count="14">
    <mergeCell ref="X3:Y4"/>
    <mergeCell ref="X30:Y31"/>
    <mergeCell ref="A57:R57"/>
    <mergeCell ref="A1:R1"/>
    <mergeCell ref="A2:R2"/>
    <mergeCell ref="A3:R3"/>
    <mergeCell ref="A4:R4"/>
    <mergeCell ref="A31:R31"/>
    <mergeCell ref="A32:R32"/>
    <mergeCell ref="A33:R33"/>
    <mergeCell ref="A34:R34"/>
    <mergeCell ref="A35:R35"/>
    <mergeCell ref="A26:R26"/>
    <mergeCell ref="A56:R56"/>
  </mergeCells>
  <hyperlinks>
    <hyperlink ref="X3" r:id="rId1" location="INDICE!A1"/>
    <hyperlink ref="X3:Y4" location="INDICE!A1" display="INDICE"/>
    <hyperlink ref="X30" r:id="rId2" location="INDICE!A1"/>
    <hyperlink ref="X30:Y31" location="INDICE!A1" display="INDICE"/>
  </hyperlinks>
  <printOptions horizontalCentered="1"/>
  <pageMargins left="0.59055118110236227" right="0.59055118110236227" top="0.59055118110236227" bottom="0.59055118110236227" header="0" footer="0"/>
  <pageSetup scale="69" fitToHeight="2" orientation="landscape" r:id="rId3"/>
  <headerFooter alignWithMargins="0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tabColor rgb="FF92D050"/>
    <pageSetUpPr fitToPage="1"/>
  </sheetPr>
  <dimension ref="A1:X66"/>
  <sheetViews>
    <sheetView zoomScaleNormal="100" zoomScaleSheetLayoutView="100" workbookViewId="0">
      <selection activeCell="W2" sqref="W2:X3"/>
    </sheetView>
  </sheetViews>
  <sheetFormatPr baseColWidth="10" defaultColWidth="12.140625" defaultRowHeight="15" customHeight="1" x14ac:dyDescent="0.25"/>
  <cols>
    <col min="1" max="1" width="13.7109375" style="23" bestFit="1" customWidth="1"/>
    <col min="2" max="22" width="8" style="23" bestFit="1" customWidth="1"/>
    <col min="23" max="26" width="11.42578125" style="23" customWidth="1"/>
    <col min="27" max="259" width="12.140625" style="23"/>
    <col min="260" max="260" width="22.28515625" style="23" customWidth="1"/>
    <col min="261" max="276" width="8.5703125" style="23" customWidth="1"/>
    <col min="277" max="515" width="12.140625" style="23"/>
    <col min="516" max="516" width="22.28515625" style="23" customWidth="1"/>
    <col min="517" max="532" width="8.5703125" style="23" customWidth="1"/>
    <col min="533" max="771" width="12.140625" style="23"/>
    <col min="772" max="772" width="22.28515625" style="23" customWidth="1"/>
    <col min="773" max="788" width="8.5703125" style="23" customWidth="1"/>
    <col min="789" max="1027" width="12.140625" style="23"/>
    <col min="1028" max="1028" width="22.28515625" style="23" customWidth="1"/>
    <col min="1029" max="1044" width="8.5703125" style="23" customWidth="1"/>
    <col min="1045" max="1283" width="12.140625" style="23"/>
    <col min="1284" max="1284" width="22.28515625" style="23" customWidth="1"/>
    <col min="1285" max="1300" width="8.5703125" style="23" customWidth="1"/>
    <col min="1301" max="1539" width="12.140625" style="23"/>
    <col min="1540" max="1540" width="22.28515625" style="23" customWidth="1"/>
    <col min="1541" max="1556" width="8.5703125" style="23" customWidth="1"/>
    <col min="1557" max="1795" width="12.140625" style="23"/>
    <col min="1796" max="1796" width="22.28515625" style="23" customWidth="1"/>
    <col min="1797" max="1812" width="8.5703125" style="23" customWidth="1"/>
    <col min="1813" max="2051" width="12.140625" style="23"/>
    <col min="2052" max="2052" width="22.28515625" style="23" customWidth="1"/>
    <col min="2053" max="2068" width="8.5703125" style="23" customWidth="1"/>
    <col min="2069" max="2307" width="12.140625" style="23"/>
    <col min="2308" max="2308" width="22.28515625" style="23" customWidth="1"/>
    <col min="2309" max="2324" width="8.5703125" style="23" customWidth="1"/>
    <col min="2325" max="2563" width="12.140625" style="23"/>
    <col min="2564" max="2564" width="22.28515625" style="23" customWidth="1"/>
    <col min="2565" max="2580" width="8.5703125" style="23" customWidth="1"/>
    <col min="2581" max="2819" width="12.140625" style="23"/>
    <col min="2820" max="2820" width="22.28515625" style="23" customWidth="1"/>
    <col min="2821" max="2836" width="8.5703125" style="23" customWidth="1"/>
    <col min="2837" max="3075" width="12.140625" style="23"/>
    <col min="3076" max="3076" width="22.28515625" style="23" customWidth="1"/>
    <col min="3077" max="3092" width="8.5703125" style="23" customWidth="1"/>
    <col min="3093" max="3331" width="12.140625" style="23"/>
    <col min="3332" max="3332" width="22.28515625" style="23" customWidth="1"/>
    <col min="3333" max="3348" width="8.5703125" style="23" customWidth="1"/>
    <col min="3349" max="3587" width="12.140625" style="23"/>
    <col min="3588" max="3588" width="22.28515625" style="23" customWidth="1"/>
    <col min="3589" max="3604" width="8.5703125" style="23" customWidth="1"/>
    <col min="3605" max="3843" width="12.140625" style="23"/>
    <col min="3844" max="3844" width="22.28515625" style="23" customWidth="1"/>
    <col min="3845" max="3860" width="8.5703125" style="23" customWidth="1"/>
    <col min="3861" max="4099" width="12.140625" style="23"/>
    <col min="4100" max="4100" width="22.28515625" style="23" customWidth="1"/>
    <col min="4101" max="4116" width="8.5703125" style="23" customWidth="1"/>
    <col min="4117" max="4355" width="12.140625" style="23"/>
    <col min="4356" max="4356" width="22.28515625" style="23" customWidth="1"/>
    <col min="4357" max="4372" width="8.5703125" style="23" customWidth="1"/>
    <col min="4373" max="4611" width="12.140625" style="23"/>
    <col min="4612" max="4612" width="22.28515625" style="23" customWidth="1"/>
    <col min="4613" max="4628" width="8.5703125" style="23" customWidth="1"/>
    <col min="4629" max="4867" width="12.140625" style="23"/>
    <col min="4868" max="4868" width="22.28515625" style="23" customWidth="1"/>
    <col min="4869" max="4884" width="8.5703125" style="23" customWidth="1"/>
    <col min="4885" max="5123" width="12.140625" style="23"/>
    <col min="5124" max="5124" width="22.28515625" style="23" customWidth="1"/>
    <col min="5125" max="5140" width="8.5703125" style="23" customWidth="1"/>
    <col min="5141" max="5379" width="12.140625" style="23"/>
    <col min="5380" max="5380" width="22.28515625" style="23" customWidth="1"/>
    <col min="5381" max="5396" width="8.5703125" style="23" customWidth="1"/>
    <col min="5397" max="5635" width="12.140625" style="23"/>
    <col min="5636" max="5636" width="22.28515625" style="23" customWidth="1"/>
    <col min="5637" max="5652" width="8.5703125" style="23" customWidth="1"/>
    <col min="5653" max="5891" width="12.140625" style="23"/>
    <col min="5892" max="5892" width="22.28515625" style="23" customWidth="1"/>
    <col min="5893" max="5908" width="8.5703125" style="23" customWidth="1"/>
    <col min="5909" max="6147" width="12.140625" style="23"/>
    <col min="6148" max="6148" width="22.28515625" style="23" customWidth="1"/>
    <col min="6149" max="6164" width="8.5703125" style="23" customWidth="1"/>
    <col min="6165" max="6403" width="12.140625" style="23"/>
    <col min="6404" max="6404" width="22.28515625" style="23" customWidth="1"/>
    <col min="6405" max="6420" width="8.5703125" style="23" customWidth="1"/>
    <col min="6421" max="6659" width="12.140625" style="23"/>
    <col min="6660" max="6660" width="22.28515625" style="23" customWidth="1"/>
    <col min="6661" max="6676" width="8.5703125" style="23" customWidth="1"/>
    <col min="6677" max="6915" width="12.140625" style="23"/>
    <col min="6916" max="6916" width="22.28515625" style="23" customWidth="1"/>
    <col min="6917" max="6932" width="8.5703125" style="23" customWidth="1"/>
    <col min="6933" max="7171" width="12.140625" style="23"/>
    <col min="7172" max="7172" width="22.28515625" style="23" customWidth="1"/>
    <col min="7173" max="7188" width="8.5703125" style="23" customWidth="1"/>
    <col min="7189" max="7427" width="12.140625" style="23"/>
    <col min="7428" max="7428" width="22.28515625" style="23" customWidth="1"/>
    <col min="7429" max="7444" width="8.5703125" style="23" customWidth="1"/>
    <col min="7445" max="7683" width="12.140625" style="23"/>
    <col min="7684" max="7684" width="22.28515625" style="23" customWidth="1"/>
    <col min="7685" max="7700" width="8.5703125" style="23" customWidth="1"/>
    <col min="7701" max="7939" width="12.140625" style="23"/>
    <col min="7940" max="7940" width="22.28515625" style="23" customWidth="1"/>
    <col min="7941" max="7956" width="8.5703125" style="23" customWidth="1"/>
    <col min="7957" max="8195" width="12.140625" style="23"/>
    <col min="8196" max="8196" width="22.28515625" style="23" customWidth="1"/>
    <col min="8197" max="8212" width="8.5703125" style="23" customWidth="1"/>
    <col min="8213" max="8451" width="12.140625" style="23"/>
    <col min="8452" max="8452" width="22.28515625" style="23" customWidth="1"/>
    <col min="8453" max="8468" width="8.5703125" style="23" customWidth="1"/>
    <col min="8469" max="8707" width="12.140625" style="23"/>
    <col min="8708" max="8708" width="22.28515625" style="23" customWidth="1"/>
    <col min="8709" max="8724" width="8.5703125" style="23" customWidth="1"/>
    <col min="8725" max="8963" width="12.140625" style="23"/>
    <col min="8964" max="8964" width="22.28515625" style="23" customWidth="1"/>
    <col min="8965" max="8980" width="8.5703125" style="23" customWidth="1"/>
    <col min="8981" max="9219" width="12.140625" style="23"/>
    <col min="9220" max="9220" width="22.28515625" style="23" customWidth="1"/>
    <col min="9221" max="9236" width="8.5703125" style="23" customWidth="1"/>
    <col min="9237" max="9475" width="12.140625" style="23"/>
    <col min="9476" max="9476" width="22.28515625" style="23" customWidth="1"/>
    <col min="9477" max="9492" width="8.5703125" style="23" customWidth="1"/>
    <col min="9493" max="9731" width="12.140625" style="23"/>
    <col min="9732" max="9732" width="22.28515625" style="23" customWidth="1"/>
    <col min="9733" max="9748" width="8.5703125" style="23" customWidth="1"/>
    <col min="9749" max="9987" width="12.140625" style="23"/>
    <col min="9988" max="9988" width="22.28515625" style="23" customWidth="1"/>
    <col min="9989" max="10004" width="8.5703125" style="23" customWidth="1"/>
    <col min="10005" max="10243" width="12.140625" style="23"/>
    <col min="10244" max="10244" width="22.28515625" style="23" customWidth="1"/>
    <col min="10245" max="10260" width="8.5703125" style="23" customWidth="1"/>
    <col min="10261" max="10499" width="12.140625" style="23"/>
    <col min="10500" max="10500" width="22.28515625" style="23" customWidth="1"/>
    <col min="10501" max="10516" width="8.5703125" style="23" customWidth="1"/>
    <col min="10517" max="10755" width="12.140625" style="23"/>
    <col min="10756" max="10756" width="22.28515625" style="23" customWidth="1"/>
    <col min="10757" max="10772" width="8.5703125" style="23" customWidth="1"/>
    <col min="10773" max="11011" width="12.140625" style="23"/>
    <col min="11012" max="11012" width="22.28515625" style="23" customWidth="1"/>
    <col min="11013" max="11028" width="8.5703125" style="23" customWidth="1"/>
    <col min="11029" max="11267" width="12.140625" style="23"/>
    <col min="11268" max="11268" width="22.28515625" style="23" customWidth="1"/>
    <col min="11269" max="11284" width="8.5703125" style="23" customWidth="1"/>
    <col min="11285" max="11523" width="12.140625" style="23"/>
    <col min="11524" max="11524" width="22.28515625" style="23" customWidth="1"/>
    <col min="11525" max="11540" width="8.5703125" style="23" customWidth="1"/>
    <col min="11541" max="11779" width="12.140625" style="23"/>
    <col min="11780" max="11780" width="22.28515625" style="23" customWidth="1"/>
    <col min="11781" max="11796" width="8.5703125" style="23" customWidth="1"/>
    <col min="11797" max="12035" width="12.140625" style="23"/>
    <col min="12036" max="12036" width="22.28515625" style="23" customWidth="1"/>
    <col min="12037" max="12052" width="8.5703125" style="23" customWidth="1"/>
    <col min="12053" max="12291" width="12.140625" style="23"/>
    <col min="12292" max="12292" width="22.28515625" style="23" customWidth="1"/>
    <col min="12293" max="12308" width="8.5703125" style="23" customWidth="1"/>
    <col min="12309" max="12547" width="12.140625" style="23"/>
    <col min="12548" max="12548" width="22.28515625" style="23" customWidth="1"/>
    <col min="12549" max="12564" width="8.5703125" style="23" customWidth="1"/>
    <col min="12565" max="12803" width="12.140625" style="23"/>
    <col min="12804" max="12804" width="22.28515625" style="23" customWidth="1"/>
    <col min="12805" max="12820" width="8.5703125" style="23" customWidth="1"/>
    <col min="12821" max="13059" width="12.140625" style="23"/>
    <col min="13060" max="13060" width="22.28515625" style="23" customWidth="1"/>
    <col min="13061" max="13076" width="8.5703125" style="23" customWidth="1"/>
    <col min="13077" max="13315" width="12.140625" style="23"/>
    <col min="13316" max="13316" width="22.28515625" style="23" customWidth="1"/>
    <col min="13317" max="13332" width="8.5703125" style="23" customWidth="1"/>
    <col min="13333" max="13571" width="12.140625" style="23"/>
    <col min="13572" max="13572" width="22.28515625" style="23" customWidth="1"/>
    <col min="13573" max="13588" width="8.5703125" style="23" customWidth="1"/>
    <col min="13589" max="13827" width="12.140625" style="23"/>
    <col min="13828" max="13828" width="22.28515625" style="23" customWidth="1"/>
    <col min="13829" max="13844" width="8.5703125" style="23" customWidth="1"/>
    <col min="13845" max="14083" width="12.140625" style="23"/>
    <col min="14084" max="14084" width="22.28515625" style="23" customWidth="1"/>
    <col min="14085" max="14100" width="8.5703125" style="23" customWidth="1"/>
    <col min="14101" max="14339" width="12.140625" style="23"/>
    <col min="14340" max="14340" width="22.28515625" style="23" customWidth="1"/>
    <col min="14341" max="14356" width="8.5703125" style="23" customWidth="1"/>
    <col min="14357" max="14595" width="12.140625" style="23"/>
    <col min="14596" max="14596" width="22.28515625" style="23" customWidth="1"/>
    <col min="14597" max="14612" width="8.5703125" style="23" customWidth="1"/>
    <col min="14613" max="14851" width="12.140625" style="23"/>
    <col min="14852" max="14852" width="22.28515625" style="23" customWidth="1"/>
    <col min="14853" max="14868" width="8.5703125" style="23" customWidth="1"/>
    <col min="14869" max="15107" width="12.140625" style="23"/>
    <col min="15108" max="15108" width="22.28515625" style="23" customWidth="1"/>
    <col min="15109" max="15124" width="8.5703125" style="23" customWidth="1"/>
    <col min="15125" max="15363" width="12.140625" style="23"/>
    <col min="15364" max="15364" width="22.28515625" style="23" customWidth="1"/>
    <col min="15365" max="15380" width="8.5703125" style="23" customWidth="1"/>
    <col min="15381" max="15619" width="12.140625" style="23"/>
    <col min="15620" max="15620" width="22.28515625" style="23" customWidth="1"/>
    <col min="15621" max="15636" width="8.5703125" style="23" customWidth="1"/>
    <col min="15637" max="15875" width="12.140625" style="23"/>
    <col min="15876" max="15876" width="22.28515625" style="23" customWidth="1"/>
    <col min="15877" max="15892" width="8.5703125" style="23" customWidth="1"/>
    <col min="15893" max="16131" width="12.140625" style="23"/>
    <col min="16132" max="16132" width="22.28515625" style="23" customWidth="1"/>
    <col min="16133" max="16148" width="8.5703125" style="23" customWidth="1"/>
    <col min="16149" max="16384" width="12.140625" style="23"/>
  </cols>
  <sheetData>
    <row r="1" spans="1:24" s="20" customFormat="1" ht="15" customHeight="1" x14ac:dyDescent="0.25">
      <c r="A1" s="271" t="s">
        <v>411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/>
      <c r="X1"/>
    </row>
    <row r="2" spans="1:24" s="20" customFormat="1" ht="15" customHeight="1" x14ac:dyDescent="0.25">
      <c r="A2" s="271" t="s">
        <v>44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372" t="s">
        <v>317</v>
      </c>
      <c r="X2" s="372"/>
    </row>
    <row r="3" spans="1:24" s="20" customFormat="1" ht="15" customHeight="1" x14ac:dyDescent="0.25">
      <c r="A3" s="271" t="s">
        <v>231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372"/>
      <c r="X3" s="372"/>
    </row>
    <row r="4" spans="1:24" s="20" customFormat="1" ht="15" customHeight="1" x14ac:dyDescent="0.25">
      <c r="A4" s="271" t="s">
        <v>480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</row>
    <row r="5" spans="1:24" s="20" customFormat="1" ht="15" customHeight="1" thickBot="1" x14ac:dyDescent="0.3">
      <c r="A5" s="380"/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265"/>
      <c r="T5" s="292"/>
      <c r="U5" s="306"/>
      <c r="V5" s="329"/>
    </row>
    <row r="6" spans="1:24" ht="15" customHeight="1" thickBot="1" x14ac:dyDescent="0.3">
      <c r="A6" s="21" t="s">
        <v>45</v>
      </c>
      <c r="B6" s="22">
        <v>2000</v>
      </c>
      <c r="C6" s="22">
        <v>2001</v>
      </c>
      <c r="D6" s="22">
        <v>2002</v>
      </c>
      <c r="E6" s="22">
        <v>2003</v>
      </c>
      <c r="F6" s="22">
        <v>2004</v>
      </c>
      <c r="G6" s="22">
        <v>2005</v>
      </c>
      <c r="H6" s="22">
        <v>2006</v>
      </c>
      <c r="I6" s="22">
        <v>2007</v>
      </c>
      <c r="J6" s="22">
        <v>2008</v>
      </c>
      <c r="K6" s="22">
        <v>2009</v>
      </c>
      <c r="L6" s="22">
        <v>2010</v>
      </c>
      <c r="M6" s="22">
        <v>2011</v>
      </c>
      <c r="N6" s="22">
        <v>2012</v>
      </c>
      <c r="O6" s="22">
        <v>2013</v>
      </c>
      <c r="P6" s="22">
        <v>2014</v>
      </c>
      <c r="Q6" s="22">
        <v>2015</v>
      </c>
      <c r="R6" s="22">
        <v>2016</v>
      </c>
      <c r="S6" s="22">
        <v>2017</v>
      </c>
      <c r="T6" s="22">
        <v>2018</v>
      </c>
      <c r="U6" s="22">
        <v>2019</v>
      </c>
      <c r="V6" s="22">
        <v>2020</v>
      </c>
    </row>
    <row r="7" spans="1:24" ht="15" customHeight="1" x14ac:dyDescent="0.25">
      <c r="A7" s="239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</row>
    <row r="8" spans="1:24" ht="15" customHeight="1" x14ac:dyDescent="0.25">
      <c r="A8" s="381" t="s">
        <v>11</v>
      </c>
      <c r="B8" s="381"/>
      <c r="C8" s="381"/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381"/>
      <c r="P8" s="381"/>
      <c r="Q8" s="381"/>
      <c r="R8" s="381"/>
      <c r="S8" s="268"/>
      <c r="T8" s="293"/>
      <c r="U8" s="307"/>
      <c r="V8" s="330"/>
    </row>
    <row r="9" spans="1:24" ht="15" customHeight="1" x14ac:dyDescent="0.25">
      <c r="A9" s="24" t="s">
        <v>19</v>
      </c>
      <c r="B9" s="68">
        <f>B14+B19+B24</f>
        <v>201807</v>
      </c>
      <c r="C9" s="68">
        <f t="shared" ref="C9:P12" si="0">C14+C19+C24</f>
        <v>214133</v>
      </c>
      <c r="D9" s="68">
        <f t="shared" si="0"/>
        <v>222403</v>
      </c>
      <c r="E9" s="68">
        <f t="shared" si="0"/>
        <v>241675</v>
      </c>
      <c r="F9" s="68">
        <f t="shared" si="0"/>
        <v>247336</v>
      </c>
      <c r="G9" s="68">
        <f t="shared" si="0"/>
        <v>257917</v>
      </c>
      <c r="H9" s="68">
        <f t="shared" si="0"/>
        <v>262719</v>
      </c>
      <c r="I9" s="68">
        <f t="shared" si="0"/>
        <v>265241</v>
      </c>
      <c r="J9" s="68">
        <f t="shared" si="0"/>
        <v>265580</v>
      </c>
      <c r="K9" s="68">
        <f t="shared" si="0"/>
        <v>276378</v>
      </c>
      <c r="L9" s="68">
        <f t="shared" si="0"/>
        <v>282217</v>
      </c>
      <c r="M9" s="68">
        <f t="shared" si="0"/>
        <v>284188</v>
      </c>
      <c r="N9" s="68">
        <f t="shared" si="0"/>
        <v>287019</v>
      </c>
      <c r="O9" s="68">
        <f t="shared" si="0"/>
        <v>291732</v>
      </c>
      <c r="P9" s="68">
        <f t="shared" si="0"/>
        <v>299974</v>
      </c>
      <c r="Q9" s="68">
        <f>Q14+Q19+Q24</f>
        <v>299807</v>
      </c>
      <c r="R9" s="68">
        <f t="shared" ref="R9:S12" si="1">R14+R19+R24</f>
        <v>299388</v>
      </c>
      <c r="S9" s="68">
        <f t="shared" si="1"/>
        <v>302214</v>
      </c>
      <c r="T9" s="68">
        <f t="shared" ref="T9:U9" si="2">T14+T19+T24</f>
        <v>310457</v>
      </c>
      <c r="U9" s="68">
        <f t="shared" si="2"/>
        <v>323804</v>
      </c>
      <c r="V9" s="68">
        <f t="shared" ref="V9" si="3">V14+V19+V24</f>
        <v>334425</v>
      </c>
    </row>
    <row r="10" spans="1:24" ht="15" customHeight="1" x14ac:dyDescent="0.25">
      <c r="A10" s="25" t="s">
        <v>46</v>
      </c>
      <c r="B10" s="34">
        <f>B15+B20+B25</f>
        <v>116516</v>
      </c>
      <c r="C10" s="34">
        <f t="shared" si="0"/>
        <v>117457</v>
      </c>
      <c r="D10" s="34">
        <f t="shared" si="0"/>
        <v>121416</v>
      </c>
      <c r="E10" s="34">
        <f t="shared" si="0"/>
        <v>136063</v>
      </c>
      <c r="F10" s="34">
        <f t="shared" si="0"/>
        <v>136988</v>
      </c>
      <c r="G10" s="34">
        <f t="shared" si="0"/>
        <v>138450</v>
      </c>
      <c r="H10" s="34">
        <f t="shared" si="0"/>
        <v>138757</v>
      </c>
      <c r="I10" s="34">
        <f t="shared" si="0"/>
        <v>143539</v>
      </c>
      <c r="J10" s="34">
        <f t="shared" si="0"/>
        <v>159770</v>
      </c>
      <c r="K10" s="34">
        <f t="shared" si="0"/>
        <v>156523</v>
      </c>
      <c r="L10" s="34">
        <f t="shared" si="0"/>
        <v>158590</v>
      </c>
      <c r="M10" s="34">
        <f t="shared" si="0"/>
        <v>163026</v>
      </c>
      <c r="N10" s="34">
        <f t="shared" si="0"/>
        <v>165334</v>
      </c>
      <c r="O10" s="34">
        <f t="shared" si="0"/>
        <v>168815</v>
      </c>
      <c r="P10" s="34">
        <f t="shared" si="0"/>
        <v>177502</v>
      </c>
      <c r="Q10" s="34">
        <f>Q15+Q20+Q25</f>
        <v>178068</v>
      </c>
      <c r="R10" s="34">
        <f t="shared" si="1"/>
        <v>182680</v>
      </c>
      <c r="S10" s="34">
        <f t="shared" si="1"/>
        <v>188870</v>
      </c>
      <c r="T10" s="34">
        <f t="shared" ref="T10:U10" si="4">T15+T20+T25</f>
        <v>277408</v>
      </c>
      <c r="U10" s="34">
        <f t="shared" si="4"/>
        <v>247071</v>
      </c>
      <c r="V10" s="34">
        <f t="shared" ref="V10" si="5">V15+V20+V25</f>
        <v>273302</v>
      </c>
    </row>
    <row r="11" spans="1:24" ht="15" customHeight="1" x14ac:dyDescent="0.25">
      <c r="A11" s="25" t="s">
        <v>47</v>
      </c>
      <c r="B11" s="34">
        <f>B16+B21+B26</f>
        <v>63204</v>
      </c>
      <c r="C11" s="34">
        <f t="shared" si="0"/>
        <v>70690</v>
      </c>
      <c r="D11" s="34">
        <f t="shared" si="0"/>
        <v>73468</v>
      </c>
      <c r="E11" s="34">
        <f t="shared" si="0"/>
        <v>77308</v>
      </c>
      <c r="F11" s="34">
        <f t="shared" si="0"/>
        <v>79955</v>
      </c>
      <c r="G11" s="34">
        <f t="shared" si="0"/>
        <v>85212</v>
      </c>
      <c r="H11" s="34">
        <f t="shared" si="0"/>
        <v>85650</v>
      </c>
      <c r="I11" s="34">
        <f t="shared" si="0"/>
        <v>83878</v>
      </c>
      <c r="J11" s="34">
        <f t="shared" si="0"/>
        <v>90016</v>
      </c>
      <c r="K11" s="34">
        <f t="shared" si="0"/>
        <v>98042</v>
      </c>
      <c r="L11" s="34">
        <f t="shared" si="0"/>
        <v>97882</v>
      </c>
      <c r="M11" s="34">
        <f t="shared" si="0"/>
        <v>96953</v>
      </c>
      <c r="N11" s="34">
        <f t="shared" si="0"/>
        <v>96690</v>
      </c>
      <c r="O11" s="34">
        <f t="shared" si="0"/>
        <v>96512</v>
      </c>
      <c r="P11" s="34">
        <f t="shared" si="0"/>
        <v>93242</v>
      </c>
      <c r="Q11" s="34">
        <f>Q16+Q21+Q26</f>
        <v>90913</v>
      </c>
      <c r="R11" s="34">
        <f t="shared" si="1"/>
        <v>86722</v>
      </c>
      <c r="S11" s="34">
        <f t="shared" si="1"/>
        <v>84753</v>
      </c>
      <c r="T11" s="34">
        <f t="shared" ref="T11:U11" si="6">T16+T21+T26</f>
        <v>33043</v>
      </c>
      <c r="U11" s="34">
        <f t="shared" si="6"/>
        <v>76733</v>
      </c>
      <c r="V11" s="34">
        <f t="shared" ref="V11" si="7">V16+V21+V26</f>
        <v>61123</v>
      </c>
    </row>
    <row r="12" spans="1:24" ht="15" customHeight="1" x14ac:dyDescent="0.25">
      <c r="A12" s="25" t="s">
        <v>48</v>
      </c>
      <c r="B12" s="34">
        <f>B17+B22+B27</f>
        <v>22087</v>
      </c>
      <c r="C12" s="34">
        <f t="shared" si="0"/>
        <v>25986</v>
      </c>
      <c r="D12" s="34">
        <f t="shared" si="0"/>
        <v>27519</v>
      </c>
      <c r="E12" s="34">
        <f t="shared" si="0"/>
        <v>28304</v>
      </c>
      <c r="F12" s="34">
        <f t="shared" si="0"/>
        <v>30393</v>
      </c>
      <c r="G12" s="34">
        <f t="shared" si="0"/>
        <v>34255</v>
      </c>
      <c r="H12" s="34">
        <f t="shared" si="0"/>
        <v>38312</v>
      </c>
      <c r="I12" s="34">
        <f t="shared" si="0"/>
        <v>37824</v>
      </c>
      <c r="J12" s="34">
        <f t="shared" si="0"/>
        <v>15794</v>
      </c>
      <c r="K12" s="34">
        <f t="shared" si="0"/>
        <v>21813</v>
      </c>
      <c r="L12" s="34">
        <f t="shared" si="0"/>
        <v>25745</v>
      </c>
      <c r="M12" s="34">
        <f t="shared" si="0"/>
        <v>24209</v>
      </c>
      <c r="N12" s="34">
        <f t="shared" si="0"/>
        <v>24995</v>
      </c>
      <c r="O12" s="34">
        <f t="shared" si="0"/>
        <v>26405</v>
      </c>
      <c r="P12" s="34">
        <f t="shared" si="0"/>
        <v>29230</v>
      </c>
      <c r="Q12" s="34">
        <f>Q17+Q22+Q27</f>
        <v>30826</v>
      </c>
      <c r="R12" s="34">
        <f t="shared" si="1"/>
        <v>29986</v>
      </c>
      <c r="S12" s="34">
        <f t="shared" si="1"/>
        <v>28591</v>
      </c>
      <c r="T12" s="34">
        <f t="shared" ref="T12:U12" si="8">T17+T22+T27</f>
        <v>6</v>
      </c>
      <c r="U12" s="34">
        <f t="shared" si="8"/>
        <v>0</v>
      </c>
      <c r="V12" s="34">
        <f t="shared" ref="V12" si="9">V17+V22+V27</f>
        <v>0</v>
      </c>
    </row>
    <row r="13" spans="1:24" ht="15" customHeight="1" x14ac:dyDescent="0.25">
      <c r="A13" s="26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4" ht="15" customHeight="1" x14ac:dyDescent="0.25">
      <c r="A14" s="24" t="s">
        <v>23</v>
      </c>
      <c r="B14" s="68">
        <f>SUM(B15:B17)</f>
        <v>170256</v>
      </c>
      <c r="C14" s="68">
        <f>SUM(C15:C17)</f>
        <v>181351</v>
      </c>
      <c r="D14" s="68">
        <f>SUM(D15:D17)</f>
        <v>189809</v>
      </c>
      <c r="E14" s="68">
        <f>SUM(E15:E17)</f>
        <v>206362</v>
      </c>
      <c r="F14" s="68">
        <f>SUM(F15:F17)</f>
        <v>213937</v>
      </c>
      <c r="G14" s="68">
        <f t="shared" ref="G14:L14" si="10">SUM(G15:G17)</f>
        <v>222827</v>
      </c>
      <c r="H14" s="68">
        <f t="shared" si="10"/>
        <v>227288</v>
      </c>
      <c r="I14" s="68">
        <f t="shared" si="10"/>
        <v>229215</v>
      </c>
      <c r="J14" s="68">
        <f t="shared" si="10"/>
        <v>228077</v>
      </c>
      <c r="K14" s="68">
        <f t="shared" si="10"/>
        <v>240171</v>
      </c>
      <c r="L14" s="68">
        <f t="shared" si="10"/>
        <v>244456</v>
      </c>
      <c r="M14" s="68">
        <f t="shared" ref="M14:R14" si="11">SUM(M15:M17)</f>
        <v>246099</v>
      </c>
      <c r="N14" s="68">
        <f t="shared" si="11"/>
        <v>248913</v>
      </c>
      <c r="O14" s="68">
        <f t="shared" si="11"/>
        <v>254059</v>
      </c>
      <c r="P14" s="68">
        <f t="shared" si="11"/>
        <v>260322</v>
      </c>
      <c r="Q14" s="68">
        <f t="shared" si="11"/>
        <v>260063</v>
      </c>
      <c r="R14" s="68">
        <f t="shared" si="11"/>
        <v>259725</v>
      </c>
      <c r="S14" s="68">
        <f t="shared" ref="S14:T14" si="12">SUM(S15:S17)</f>
        <v>262922</v>
      </c>
      <c r="T14" s="68">
        <f t="shared" si="12"/>
        <v>272314</v>
      </c>
      <c r="U14" s="68">
        <f t="shared" ref="U14:V14" si="13">SUM(U15:U17)</f>
        <v>285379</v>
      </c>
      <c r="V14" s="68">
        <f t="shared" si="13"/>
        <v>296780</v>
      </c>
    </row>
    <row r="15" spans="1:24" ht="15" customHeight="1" x14ac:dyDescent="0.25">
      <c r="A15" s="25" t="s">
        <v>46</v>
      </c>
      <c r="B15" s="34">
        <f>92720+338</f>
        <v>93058</v>
      </c>
      <c r="C15" s="34">
        <v>93776</v>
      </c>
      <c r="D15" s="34">
        <v>97528</v>
      </c>
      <c r="E15" s="34">
        <v>109889</v>
      </c>
      <c r="F15" s="34">
        <v>112540</v>
      </c>
      <c r="G15" s="34">
        <v>112680</v>
      </c>
      <c r="H15" s="34">
        <v>113094</v>
      </c>
      <c r="I15" s="34">
        <v>116914</v>
      </c>
      <c r="J15" s="34">
        <v>133171</v>
      </c>
      <c r="K15" s="34">
        <v>130802</v>
      </c>
      <c r="L15" s="34">
        <v>132052</v>
      </c>
      <c r="M15" s="34">
        <v>135008</v>
      </c>
      <c r="N15" s="34">
        <f>77354+59089+506</f>
        <v>136949</v>
      </c>
      <c r="O15" s="34">
        <v>140001</v>
      </c>
      <c r="P15" s="34">
        <v>146796</v>
      </c>
      <c r="Q15" s="34">
        <v>146966</v>
      </c>
      <c r="R15" s="34">
        <v>151368</v>
      </c>
      <c r="S15" s="34">
        <v>156809</v>
      </c>
      <c r="T15" s="34">
        <v>245419</v>
      </c>
      <c r="U15" s="34">
        <v>214486</v>
      </c>
      <c r="V15" s="34">
        <v>237321</v>
      </c>
    </row>
    <row r="16" spans="1:24" ht="15" customHeight="1" x14ac:dyDescent="0.25">
      <c r="A16" s="25" t="s">
        <v>47</v>
      </c>
      <c r="B16" s="34">
        <f>56034+537</f>
        <v>56571</v>
      </c>
      <c r="C16" s="34">
        <v>63163</v>
      </c>
      <c r="D16" s="34">
        <v>66311</v>
      </c>
      <c r="E16" s="34">
        <v>69655</v>
      </c>
      <c r="F16" s="34">
        <v>72572</v>
      </c>
      <c r="G16" s="34">
        <v>77598</v>
      </c>
      <c r="H16" s="34">
        <v>77746</v>
      </c>
      <c r="I16" s="34">
        <v>76209</v>
      </c>
      <c r="J16" s="34">
        <v>80830</v>
      </c>
      <c r="K16" s="34">
        <v>89200</v>
      </c>
      <c r="L16" s="34">
        <v>88465</v>
      </c>
      <c r="M16" s="34">
        <v>88355</v>
      </c>
      <c r="N16" s="34">
        <f>87948+419</f>
        <v>88367</v>
      </c>
      <c r="O16" s="34">
        <v>88999</v>
      </c>
      <c r="P16" s="34">
        <v>85390</v>
      </c>
      <c r="Q16" s="34">
        <v>83459</v>
      </c>
      <c r="R16" s="34">
        <v>79475</v>
      </c>
      <c r="S16" s="34">
        <v>78364</v>
      </c>
      <c r="T16" s="34">
        <v>26895</v>
      </c>
      <c r="U16" s="34">
        <v>70893</v>
      </c>
      <c r="V16" s="34">
        <v>59459</v>
      </c>
    </row>
    <row r="17" spans="1:22" ht="15" customHeight="1" x14ac:dyDescent="0.25">
      <c r="A17" s="25" t="s">
        <v>48</v>
      </c>
      <c r="B17" s="34">
        <f>20107+520</f>
        <v>20627</v>
      </c>
      <c r="C17" s="34">
        <v>24412</v>
      </c>
      <c r="D17" s="34">
        <v>25970</v>
      </c>
      <c r="E17" s="34">
        <v>26818</v>
      </c>
      <c r="F17" s="34">
        <v>28825</v>
      </c>
      <c r="G17" s="34">
        <v>32549</v>
      </c>
      <c r="H17" s="34">
        <v>36448</v>
      </c>
      <c r="I17" s="34">
        <v>36092</v>
      </c>
      <c r="J17" s="34">
        <v>14076</v>
      </c>
      <c r="K17" s="34">
        <v>20169</v>
      </c>
      <c r="L17" s="34">
        <v>23939</v>
      </c>
      <c r="M17" s="34">
        <v>22736</v>
      </c>
      <c r="N17" s="34">
        <f>23380+217</f>
        <v>23597</v>
      </c>
      <c r="O17" s="34">
        <v>25059</v>
      </c>
      <c r="P17" s="34">
        <v>28136</v>
      </c>
      <c r="Q17" s="34">
        <v>29638</v>
      </c>
      <c r="R17" s="34">
        <v>28882</v>
      </c>
      <c r="S17" s="34">
        <v>27749</v>
      </c>
      <c r="T17" s="34">
        <v>0</v>
      </c>
      <c r="U17" s="34">
        <v>0</v>
      </c>
      <c r="V17" s="34"/>
    </row>
    <row r="18" spans="1:22" ht="15" customHeight="1" x14ac:dyDescent="0.25">
      <c r="A18" s="26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15" customHeight="1" x14ac:dyDescent="0.25">
      <c r="A19" s="24" t="s">
        <v>24</v>
      </c>
      <c r="B19" s="68">
        <f>SUM(B20:B22)</f>
        <v>19697</v>
      </c>
      <c r="C19" s="68">
        <f>SUM(C20:C22)</f>
        <v>20809</v>
      </c>
      <c r="D19" s="68">
        <f>SUM(D20:D22)</f>
        <v>20582</v>
      </c>
      <c r="E19" s="68">
        <f>SUM(E20:E22)</f>
        <v>23338</v>
      </c>
      <c r="F19" s="68">
        <f>SUM(F20:F22)</f>
        <v>21529</v>
      </c>
      <c r="G19" s="68">
        <f t="shared" ref="G19:L19" si="14">SUM(G20:G22)</f>
        <v>23176</v>
      </c>
      <c r="H19" s="68">
        <f t="shared" si="14"/>
        <v>23766</v>
      </c>
      <c r="I19" s="68">
        <f t="shared" si="14"/>
        <v>24053</v>
      </c>
      <c r="J19" s="68">
        <f t="shared" si="14"/>
        <v>25912</v>
      </c>
      <c r="K19" s="68">
        <f t="shared" si="14"/>
        <v>24686</v>
      </c>
      <c r="L19" s="68">
        <f t="shared" si="14"/>
        <v>25785</v>
      </c>
      <c r="M19" s="68">
        <f>SUM(M20:M22)</f>
        <v>26397</v>
      </c>
      <c r="N19" s="68">
        <f>SUM(N20:N22)</f>
        <v>26373</v>
      </c>
      <c r="O19" s="68">
        <f>SUM(O20:O22)</f>
        <v>25908</v>
      </c>
      <c r="P19" s="68">
        <f>SUM(P20:P22)</f>
        <v>28352</v>
      </c>
      <c r="Q19" s="68">
        <f>SUM(Q20:Q22)</f>
        <v>28075</v>
      </c>
      <c r="R19" s="68">
        <f>R20+R21+R22</f>
        <v>28009</v>
      </c>
      <c r="S19" s="68">
        <f>S20+S21+S22</f>
        <v>27857</v>
      </c>
      <c r="T19" s="68">
        <f>T20+T21+T22</f>
        <v>26982</v>
      </c>
      <c r="U19" s="68">
        <f>U20+U21+U22</f>
        <v>27174</v>
      </c>
      <c r="V19" s="68">
        <f>V20+V21+V22</f>
        <v>26300</v>
      </c>
    </row>
    <row r="20" spans="1:22" ht="15" customHeight="1" x14ac:dyDescent="0.25">
      <c r="A20" s="25" t="s">
        <v>46</v>
      </c>
      <c r="B20" s="34">
        <f>14918+49</f>
        <v>14967</v>
      </c>
      <c r="C20" s="34">
        <v>15487</v>
      </c>
      <c r="D20" s="34">
        <v>15236</v>
      </c>
      <c r="E20" s="34">
        <v>17408</v>
      </c>
      <c r="F20" s="34">
        <v>16073</v>
      </c>
      <c r="G20" s="34">
        <v>17310</v>
      </c>
      <c r="H20" s="34">
        <v>17200</v>
      </c>
      <c r="I20" s="34">
        <v>18008</v>
      </c>
      <c r="J20" s="34">
        <v>18761</v>
      </c>
      <c r="K20" s="34">
        <v>17942</v>
      </c>
      <c r="L20" s="34">
        <v>18319</v>
      </c>
      <c r="M20" s="34">
        <v>19641</v>
      </c>
      <c r="N20" s="34">
        <v>19952</v>
      </c>
      <c r="O20" s="34">
        <v>20263</v>
      </c>
      <c r="P20" s="34">
        <v>22492</v>
      </c>
      <c r="Q20" s="34">
        <v>22382</v>
      </c>
      <c r="R20" s="34">
        <v>22590</v>
      </c>
      <c r="S20" s="34">
        <v>23242</v>
      </c>
      <c r="T20" s="34">
        <v>23424</v>
      </c>
      <c r="U20" s="34">
        <v>23942</v>
      </c>
      <c r="V20" s="34">
        <v>25277</v>
      </c>
    </row>
    <row r="21" spans="1:22" ht="15" customHeight="1" x14ac:dyDescent="0.25">
      <c r="A21" s="25" t="s">
        <v>47</v>
      </c>
      <c r="B21" s="34">
        <f>3989+11</f>
        <v>4000</v>
      </c>
      <c r="C21" s="34">
        <v>4548</v>
      </c>
      <c r="D21" s="34">
        <v>4475</v>
      </c>
      <c r="E21" s="34">
        <v>5062</v>
      </c>
      <c r="F21" s="34">
        <v>4588</v>
      </c>
      <c r="G21" s="34">
        <v>4871</v>
      </c>
      <c r="H21" s="34">
        <v>5445</v>
      </c>
      <c r="I21" s="34">
        <v>5044</v>
      </c>
      <c r="J21" s="34">
        <v>6252</v>
      </c>
      <c r="K21" s="34">
        <v>5845</v>
      </c>
      <c r="L21" s="34">
        <v>6434</v>
      </c>
      <c r="M21" s="34">
        <v>5864</v>
      </c>
      <c r="N21" s="34">
        <v>5676</v>
      </c>
      <c r="O21" s="34">
        <v>4969</v>
      </c>
      <c r="P21" s="34">
        <v>5291</v>
      </c>
      <c r="Q21" s="34">
        <v>5006</v>
      </c>
      <c r="R21" s="34">
        <v>4890</v>
      </c>
      <c r="S21" s="34">
        <v>4170</v>
      </c>
      <c r="T21" s="34">
        <v>3552</v>
      </c>
      <c r="U21" s="34">
        <v>3232</v>
      </c>
      <c r="V21" s="34">
        <v>1023</v>
      </c>
    </row>
    <row r="22" spans="1:22" ht="15" customHeight="1" x14ac:dyDescent="0.25">
      <c r="A22" s="25" t="s">
        <v>48</v>
      </c>
      <c r="B22" s="34">
        <f>728+2</f>
        <v>730</v>
      </c>
      <c r="C22" s="34">
        <v>774</v>
      </c>
      <c r="D22" s="34">
        <v>871</v>
      </c>
      <c r="E22" s="34">
        <v>868</v>
      </c>
      <c r="F22" s="34">
        <v>868</v>
      </c>
      <c r="G22" s="34">
        <v>995</v>
      </c>
      <c r="H22" s="34">
        <v>1121</v>
      </c>
      <c r="I22" s="34">
        <v>1001</v>
      </c>
      <c r="J22" s="34">
        <v>899</v>
      </c>
      <c r="K22" s="34">
        <v>899</v>
      </c>
      <c r="L22" s="34">
        <v>1032</v>
      </c>
      <c r="M22" s="34">
        <v>892</v>
      </c>
      <c r="N22" s="34">
        <v>745</v>
      </c>
      <c r="O22" s="34">
        <v>676</v>
      </c>
      <c r="P22" s="34">
        <v>569</v>
      </c>
      <c r="Q22" s="34">
        <v>687</v>
      </c>
      <c r="R22" s="34">
        <v>529</v>
      </c>
      <c r="S22" s="34">
        <v>445</v>
      </c>
      <c r="T22" s="34">
        <v>6</v>
      </c>
      <c r="U22" s="34">
        <v>0</v>
      </c>
      <c r="V22" s="34"/>
    </row>
    <row r="23" spans="1:22" ht="15" customHeight="1" x14ac:dyDescent="0.25">
      <c r="A23" s="26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15" customHeight="1" x14ac:dyDescent="0.25">
      <c r="A24" s="24" t="s">
        <v>227</v>
      </c>
      <c r="B24" s="68">
        <f>SUM(B25:B27)</f>
        <v>11854</v>
      </c>
      <c r="C24" s="68">
        <f>SUM(C25:C27)</f>
        <v>11973</v>
      </c>
      <c r="D24" s="68">
        <f>SUM(D25:D27)</f>
        <v>12012</v>
      </c>
      <c r="E24" s="68">
        <f>SUM(E25:E27)</f>
        <v>11975</v>
      </c>
      <c r="F24" s="68">
        <f>SUM(F25:F27)</f>
        <v>11870</v>
      </c>
      <c r="G24" s="68">
        <f t="shared" ref="G24:L24" si="15">SUM(G25:G27)</f>
        <v>11914</v>
      </c>
      <c r="H24" s="68">
        <f t="shared" si="15"/>
        <v>11665</v>
      </c>
      <c r="I24" s="68">
        <f t="shared" si="15"/>
        <v>11973</v>
      </c>
      <c r="J24" s="68">
        <f t="shared" si="15"/>
        <v>11591</v>
      </c>
      <c r="K24" s="68">
        <f t="shared" si="15"/>
        <v>11521</v>
      </c>
      <c r="L24" s="68">
        <f t="shared" si="15"/>
        <v>11976</v>
      </c>
      <c r="M24" s="68">
        <f t="shared" ref="M24:R24" si="16">SUM(M25:M27)</f>
        <v>11692</v>
      </c>
      <c r="N24" s="68">
        <f t="shared" si="16"/>
        <v>11733</v>
      </c>
      <c r="O24" s="68">
        <f t="shared" si="16"/>
        <v>11765</v>
      </c>
      <c r="P24" s="68">
        <f t="shared" si="16"/>
        <v>11300</v>
      </c>
      <c r="Q24" s="68">
        <f t="shared" si="16"/>
        <v>11669</v>
      </c>
      <c r="R24" s="68">
        <f t="shared" si="16"/>
        <v>11654</v>
      </c>
      <c r="S24" s="68">
        <f t="shared" ref="S24:T24" si="17">SUM(S25:S27)</f>
        <v>11435</v>
      </c>
      <c r="T24" s="68">
        <f t="shared" si="17"/>
        <v>11161</v>
      </c>
      <c r="U24" s="68">
        <f t="shared" ref="U24:V24" si="18">SUM(U25:U27)</f>
        <v>11251</v>
      </c>
      <c r="V24" s="68">
        <f t="shared" si="18"/>
        <v>11345</v>
      </c>
    </row>
    <row r="25" spans="1:22" ht="15" customHeight="1" x14ac:dyDescent="0.25">
      <c r="A25" s="25" t="s">
        <v>46</v>
      </c>
      <c r="B25" s="34">
        <v>8491</v>
      </c>
      <c r="C25" s="34">
        <v>8194</v>
      </c>
      <c r="D25" s="34">
        <v>8652</v>
      </c>
      <c r="E25" s="34">
        <v>8766</v>
      </c>
      <c r="F25" s="34">
        <v>8375</v>
      </c>
      <c r="G25" s="34">
        <v>8460</v>
      </c>
      <c r="H25" s="34">
        <v>8463</v>
      </c>
      <c r="I25" s="34">
        <v>8617</v>
      </c>
      <c r="J25" s="34">
        <v>7838</v>
      </c>
      <c r="K25" s="34">
        <v>7779</v>
      </c>
      <c r="L25" s="34">
        <v>8219</v>
      </c>
      <c r="M25" s="34">
        <v>8377</v>
      </c>
      <c r="N25" s="34">
        <v>8433</v>
      </c>
      <c r="O25" s="34">
        <v>8551</v>
      </c>
      <c r="P25" s="34">
        <v>8214</v>
      </c>
      <c r="Q25" s="34">
        <v>8720</v>
      </c>
      <c r="R25" s="34">
        <v>8722</v>
      </c>
      <c r="S25" s="34">
        <v>8819</v>
      </c>
      <c r="T25" s="34">
        <v>8565</v>
      </c>
      <c r="U25" s="34">
        <v>8643</v>
      </c>
      <c r="V25" s="34">
        <v>10704</v>
      </c>
    </row>
    <row r="26" spans="1:22" ht="15" customHeight="1" x14ac:dyDescent="0.25">
      <c r="A26" s="25" t="s">
        <v>47</v>
      </c>
      <c r="B26" s="34">
        <v>2633</v>
      </c>
      <c r="C26" s="34">
        <v>2979</v>
      </c>
      <c r="D26" s="34">
        <v>2682</v>
      </c>
      <c r="E26" s="34">
        <v>2591</v>
      </c>
      <c r="F26" s="34">
        <v>2795</v>
      </c>
      <c r="G26" s="34">
        <v>2743</v>
      </c>
      <c r="H26" s="34">
        <v>2459</v>
      </c>
      <c r="I26" s="34">
        <v>2625</v>
      </c>
      <c r="J26" s="34">
        <v>2934</v>
      </c>
      <c r="K26" s="34">
        <v>2997</v>
      </c>
      <c r="L26" s="34">
        <v>2983</v>
      </c>
      <c r="M26" s="34">
        <v>2734</v>
      </c>
      <c r="N26" s="34">
        <v>2647</v>
      </c>
      <c r="O26" s="34">
        <v>2544</v>
      </c>
      <c r="P26" s="34">
        <v>2561</v>
      </c>
      <c r="Q26" s="34">
        <v>2448</v>
      </c>
      <c r="R26" s="34">
        <v>2357</v>
      </c>
      <c r="S26" s="34">
        <v>2219</v>
      </c>
      <c r="T26" s="34">
        <v>2596</v>
      </c>
      <c r="U26" s="34">
        <v>2608</v>
      </c>
      <c r="V26" s="34">
        <v>641</v>
      </c>
    </row>
    <row r="27" spans="1:22" ht="15" customHeight="1" x14ac:dyDescent="0.25">
      <c r="A27" s="25" t="s">
        <v>48</v>
      </c>
      <c r="B27" s="34">
        <v>730</v>
      </c>
      <c r="C27" s="34">
        <v>800</v>
      </c>
      <c r="D27" s="34">
        <v>678</v>
      </c>
      <c r="E27" s="34">
        <v>618</v>
      </c>
      <c r="F27" s="34">
        <v>700</v>
      </c>
      <c r="G27" s="34">
        <v>711</v>
      </c>
      <c r="H27" s="34">
        <v>743</v>
      </c>
      <c r="I27" s="34">
        <v>731</v>
      </c>
      <c r="J27" s="34">
        <v>819</v>
      </c>
      <c r="K27" s="34">
        <v>745</v>
      </c>
      <c r="L27" s="34">
        <v>774</v>
      </c>
      <c r="M27" s="34">
        <v>581</v>
      </c>
      <c r="N27" s="34">
        <v>653</v>
      </c>
      <c r="O27" s="34">
        <v>670</v>
      </c>
      <c r="P27" s="34">
        <v>525</v>
      </c>
      <c r="Q27" s="34">
        <v>501</v>
      </c>
      <c r="R27" s="34">
        <v>575</v>
      </c>
      <c r="S27" s="34">
        <v>397</v>
      </c>
      <c r="T27" s="34">
        <v>0</v>
      </c>
      <c r="U27" s="34">
        <v>0</v>
      </c>
      <c r="V27" s="34"/>
    </row>
    <row r="28" spans="1:22" ht="15" customHeight="1" x14ac:dyDescent="0.25">
      <c r="A28" s="25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s="27" customFormat="1" ht="15" customHeight="1" x14ac:dyDescent="0.25">
      <c r="A29" s="376" t="s">
        <v>225</v>
      </c>
      <c r="B29" s="376"/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263"/>
      <c r="T29" s="291"/>
      <c r="U29" s="305"/>
      <c r="V29" s="328"/>
    </row>
    <row r="30" spans="1:22" ht="15" customHeight="1" x14ac:dyDescent="0.25">
      <c r="A30" s="24" t="s">
        <v>19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</row>
    <row r="31" spans="1:22" ht="15" customHeight="1" x14ac:dyDescent="0.25">
      <c r="A31" s="25" t="s">
        <v>46</v>
      </c>
      <c r="B31" s="36">
        <f>B10/B9*100</f>
        <v>57.736352059145624</v>
      </c>
      <c r="C31" s="36">
        <f>C10/C9*100</f>
        <v>54.852358113882495</v>
      </c>
      <c r="D31" s="36">
        <f>D10/D9*100</f>
        <v>54.592788766338586</v>
      </c>
      <c r="E31" s="36">
        <f>E10/E9*100</f>
        <v>56.299989655529117</v>
      </c>
      <c r="F31" s="36">
        <f>F10/F9*100</f>
        <v>55.38538668046705</v>
      </c>
      <c r="G31" s="36">
        <f t="shared" ref="G31:L31" si="19">G10/G9*100</f>
        <v>53.680059864219885</v>
      </c>
      <c r="H31" s="36">
        <f t="shared" si="19"/>
        <v>52.815746101347827</v>
      </c>
      <c r="I31" s="36">
        <f t="shared" si="19"/>
        <v>54.116445044318183</v>
      </c>
      <c r="J31" s="36">
        <f t="shared" si="19"/>
        <v>60.158897507342424</v>
      </c>
      <c r="K31" s="36">
        <f t="shared" si="19"/>
        <v>56.633668381709114</v>
      </c>
      <c r="L31" s="36">
        <f t="shared" si="19"/>
        <v>56.194346903269462</v>
      </c>
      <c r="M31" s="36">
        <f t="shared" ref="M31:R31" si="20">M10/M9*100</f>
        <v>57.365546750742467</v>
      </c>
      <c r="N31" s="36">
        <f t="shared" si="20"/>
        <v>57.603852009797265</v>
      </c>
      <c r="O31" s="36">
        <f t="shared" si="20"/>
        <v>57.866466482936396</v>
      </c>
      <c r="P31" s="36">
        <f t="shared" si="20"/>
        <v>59.17246161333982</v>
      </c>
      <c r="Q31" s="36">
        <f t="shared" si="20"/>
        <v>59.394210275277089</v>
      </c>
      <c r="R31" s="36">
        <f t="shared" si="20"/>
        <v>61.017809665050038</v>
      </c>
      <c r="S31" s="36">
        <f t="shared" ref="S31:T31" si="21">S10/S9*100</f>
        <v>62.495450243866927</v>
      </c>
      <c r="T31" s="36">
        <f t="shared" si="21"/>
        <v>89.354725453122327</v>
      </c>
      <c r="U31" s="36">
        <f t="shared" ref="U31:V31" si="22">U10/U9*100</f>
        <v>76.302639868562466</v>
      </c>
      <c r="V31" s="36">
        <f t="shared" si="22"/>
        <v>81.722957314794058</v>
      </c>
    </row>
    <row r="32" spans="1:22" ht="15" customHeight="1" x14ac:dyDescent="0.25">
      <c r="A32" s="25" t="s">
        <v>47</v>
      </c>
      <c r="B32" s="36">
        <f>B11/B9*100</f>
        <v>31.319032540992136</v>
      </c>
      <c r="C32" s="36">
        <f>C11/C9*100</f>
        <v>33.012193356465374</v>
      </c>
      <c r="D32" s="36">
        <f>D11/D9*100</f>
        <v>33.03372706303422</v>
      </c>
      <c r="E32" s="36">
        <f>E11/E9*100</f>
        <v>31.988414192614044</v>
      </c>
      <c r="F32" s="36">
        <f>F11/F9*100</f>
        <v>32.32647087362939</v>
      </c>
      <c r="G32" s="36">
        <f t="shared" ref="G32:L32" si="23">G11/G9*100</f>
        <v>33.038535652942613</v>
      </c>
      <c r="H32" s="36">
        <f t="shared" si="23"/>
        <v>32.601372569170863</v>
      </c>
      <c r="I32" s="36">
        <f t="shared" si="23"/>
        <v>31.623316153988263</v>
      </c>
      <c r="J32" s="36">
        <f t="shared" si="23"/>
        <v>33.894118533022066</v>
      </c>
      <c r="K32" s="36">
        <f t="shared" si="23"/>
        <v>35.473879975974931</v>
      </c>
      <c r="L32" s="36">
        <f t="shared" si="23"/>
        <v>34.683240201688768</v>
      </c>
      <c r="M32" s="36">
        <f t="shared" ref="M32:R32" si="24">M11/M9*100</f>
        <v>34.115796585358986</v>
      </c>
      <c r="N32" s="36">
        <f t="shared" si="24"/>
        <v>33.687665276514792</v>
      </c>
      <c r="O32" s="36">
        <f t="shared" si="24"/>
        <v>33.082418109771986</v>
      </c>
      <c r="P32" s="36">
        <f t="shared" si="24"/>
        <v>31.083360557915018</v>
      </c>
      <c r="Q32" s="36">
        <f t="shared" si="24"/>
        <v>30.323841671475314</v>
      </c>
      <c r="R32" s="36">
        <f t="shared" si="24"/>
        <v>28.966424840006948</v>
      </c>
      <c r="S32" s="36">
        <f t="shared" ref="S32:T32" si="25">S11/S9*100</f>
        <v>28.044035021541024</v>
      </c>
      <c r="T32" s="36">
        <f t="shared" si="25"/>
        <v>10.643341912084443</v>
      </c>
      <c r="U32" s="36">
        <f t="shared" ref="U32:V32" si="26">U11/U9*100</f>
        <v>23.697360131437538</v>
      </c>
      <c r="V32" s="36">
        <f t="shared" si="26"/>
        <v>18.277042685205949</v>
      </c>
    </row>
    <row r="33" spans="1:22" ht="15" customHeight="1" x14ac:dyDescent="0.25">
      <c r="A33" s="25" t="s">
        <v>48</v>
      </c>
      <c r="B33" s="36">
        <f>B12/B9*100</f>
        <v>10.944615399862245</v>
      </c>
      <c r="C33" s="36">
        <f>C12/C9*100</f>
        <v>12.135448529652132</v>
      </c>
      <c r="D33" s="36">
        <f>D12/D9*100</f>
        <v>12.373484170627194</v>
      </c>
      <c r="E33" s="36">
        <f>E12/E9*100</f>
        <v>11.711596151856833</v>
      </c>
      <c r="F33" s="36">
        <f>F12/F9*100</f>
        <v>12.288142445903548</v>
      </c>
      <c r="G33" s="36">
        <f t="shared" ref="G33:L33" si="27">G12/G9*100</f>
        <v>13.281404482837504</v>
      </c>
      <c r="H33" s="36">
        <f t="shared" si="27"/>
        <v>14.582881329481308</v>
      </c>
      <c r="I33" s="36">
        <f t="shared" si="27"/>
        <v>14.260238801693554</v>
      </c>
      <c r="J33" s="36">
        <f t="shared" si="27"/>
        <v>5.9469839596355145</v>
      </c>
      <c r="K33" s="36">
        <f t="shared" si="27"/>
        <v>7.892451642315959</v>
      </c>
      <c r="L33" s="36">
        <f t="shared" si="27"/>
        <v>9.1224128950417587</v>
      </c>
      <c r="M33" s="36">
        <f t="shared" ref="M33:R33" si="28">M12/M9*100</f>
        <v>8.5186566638985468</v>
      </c>
      <c r="N33" s="36">
        <f t="shared" si="28"/>
        <v>8.7084827136879444</v>
      </c>
      <c r="O33" s="36">
        <f t="shared" si="28"/>
        <v>9.0511154072916238</v>
      </c>
      <c r="P33" s="36">
        <f t="shared" si="28"/>
        <v>9.7441778287451584</v>
      </c>
      <c r="Q33" s="36">
        <f t="shared" si="28"/>
        <v>10.281948053247589</v>
      </c>
      <c r="R33" s="36">
        <f t="shared" si="28"/>
        <v>10.015765494943016</v>
      </c>
      <c r="S33" s="36">
        <f t="shared" ref="S33:T33" si="29">S12/S9*100</f>
        <v>9.460514734592044</v>
      </c>
      <c r="T33" s="36">
        <f t="shared" si="29"/>
        <v>1.9326347932241822E-3</v>
      </c>
      <c r="U33" s="36">
        <f t="shared" ref="U33:V33" si="30">U12/U9*100</f>
        <v>0</v>
      </c>
      <c r="V33" s="36">
        <f t="shared" si="30"/>
        <v>0</v>
      </c>
    </row>
    <row r="34" spans="1:22" ht="15" customHeight="1" x14ac:dyDescent="0.25">
      <c r="A34" s="26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ht="15" customHeight="1" x14ac:dyDescent="0.25">
      <c r="A35" s="24" t="s">
        <v>23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</row>
    <row r="36" spans="1:22" ht="15" customHeight="1" x14ac:dyDescent="0.25">
      <c r="A36" s="25" t="s">
        <v>46</v>
      </c>
      <c r="B36" s="36">
        <f>B15/B14*100</f>
        <v>54.657691946245656</v>
      </c>
      <c r="C36" s="36">
        <f>C15/C14*100</f>
        <v>51.709667991905192</v>
      </c>
      <c r="D36" s="36">
        <f>D15/D14*100</f>
        <v>51.382178927237376</v>
      </c>
      <c r="E36" s="36">
        <f>E15/E14*100</f>
        <v>53.250598462895304</v>
      </c>
      <c r="F36" s="36">
        <f>F15/F14*100</f>
        <v>52.604271350911716</v>
      </c>
      <c r="G36" s="36">
        <f t="shared" ref="G36:L36" si="31">G15/G14*100</f>
        <v>50.568378158840709</v>
      </c>
      <c r="H36" s="36">
        <f t="shared" si="31"/>
        <v>49.75801626130724</v>
      </c>
      <c r="I36" s="36">
        <f t="shared" si="31"/>
        <v>51.006260497785924</v>
      </c>
      <c r="J36" s="36">
        <f t="shared" si="31"/>
        <v>58.388614371462268</v>
      </c>
      <c r="K36" s="36">
        <f t="shared" si="31"/>
        <v>54.462029137572813</v>
      </c>
      <c r="L36" s="36">
        <f t="shared" si="31"/>
        <v>54.018719115096381</v>
      </c>
      <c r="M36" s="36">
        <f t="shared" ref="M36:R36" si="32">M15/M14*100</f>
        <v>54.859223320696138</v>
      </c>
      <c r="N36" s="36">
        <f t="shared" si="32"/>
        <v>55.018821837348796</v>
      </c>
      <c r="O36" s="36">
        <f t="shared" si="32"/>
        <v>55.105703793213387</v>
      </c>
      <c r="P36" s="36">
        <f t="shared" si="32"/>
        <v>56.390162952036327</v>
      </c>
      <c r="Q36" s="36">
        <f t="shared" si="32"/>
        <v>56.511691397853589</v>
      </c>
      <c r="R36" s="36">
        <f t="shared" si="32"/>
        <v>58.280103956107418</v>
      </c>
      <c r="S36" s="36">
        <f t="shared" ref="S36:T36" si="33">S15/S14*100</f>
        <v>59.640882086702518</v>
      </c>
      <c r="T36" s="36">
        <f t="shared" si="33"/>
        <v>90.123533861645015</v>
      </c>
      <c r="U36" s="36">
        <f t="shared" ref="U36:V36" si="34">U15/U14*100</f>
        <v>75.158298263011645</v>
      </c>
      <c r="V36" s="36">
        <f t="shared" si="34"/>
        <v>79.965294157288227</v>
      </c>
    </row>
    <row r="37" spans="1:22" ht="15" customHeight="1" x14ac:dyDescent="0.25">
      <c r="A37" s="25" t="s">
        <v>47</v>
      </c>
      <c r="B37" s="36">
        <f>B16/B14*100</f>
        <v>33.227022836199602</v>
      </c>
      <c r="C37" s="36">
        <f>C16/C14*100</f>
        <v>34.829143484182609</v>
      </c>
      <c r="D37" s="36">
        <f>D16/D14*100</f>
        <v>34.93564583344309</v>
      </c>
      <c r="E37" s="36">
        <f>E16/E14*100</f>
        <v>33.753791880288034</v>
      </c>
      <c r="F37" s="36">
        <f>F16/F14*100</f>
        <v>33.922135955912253</v>
      </c>
      <c r="G37" s="36">
        <f t="shared" ref="G37:L37" si="35">G16/G14*100</f>
        <v>34.824325597885355</v>
      </c>
      <c r="H37" s="36">
        <f t="shared" si="35"/>
        <v>34.20594136074056</v>
      </c>
      <c r="I37" s="36">
        <f t="shared" si="35"/>
        <v>33.247824095281722</v>
      </c>
      <c r="J37" s="36">
        <f t="shared" si="35"/>
        <v>35.439785686412925</v>
      </c>
      <c r="K37" s="36">
        <f t="shared" si="35"/>
        <v>37.140204271123487</v>
      </c>
      <c r="L37" s="36">
        <f t="shared" si="35"/>
        <v>36.188516542854337</v>
      </c>
      <c r="M37" s="36">
        <f t="shared" ref="M37:R37" si="36">M16/M14*100</f>
        <v>35.902218212995585</v>
      </c>
      <c r="N37" s="36">
        <f t="shared" si="36"/>
        <v>35.501159039503762</v>
      </c>
      <c r="O37" s="36">
        <f t="shared" si="36"/>
        <v>35.030839293235033</v>
      </c>
      <c r="P37" s="36">
        <f t="shared" si="36"/>
        <v>32.801684068192472</v>
      </c>
      <c r="Q37" s="36">
        <f t="shared" si="36"/>
        <v>32.091839285096299</v>
      </c>
      <c r="R37" s="36">
        <f t="shared" si="36"/>
        <v>30.59967273077293</v>
      </c>
      <c r="S37" s="36">
        <f t="shared" ref="S37:T37" si="37">S16/S14*100</f>
        <v>29.805037235377789</v>
      </c>
      <c r="T37" s="36">
        <f t="shared" si="37"/>
        <v>9.8764661383549868</v>
      </c>
      <c r="U37" s="36">
        <f t="shared" ref="U37:V37" si="38">U16/U14*100</f>
        <v>24.841701736988355</v>
      </c>
      <c r="V37" s="36">
        <f t="shared" si="38"/>
        <v>20.034705842711773</v>
      </c>
    </row>
    <row r="38" spans="1:22" ht="15" customHeight="1" x14ac:dyDescent="0.25">
      <c r="A38" s="25" t="s">
        <v>48</v>
      </c>
      <c r="B38" s="36">
        <f>B17/B14*100</f>
        <v>12.115285217554742</v>
      </c>
      <c r="C38" s="36">
        <f>C17/C14*100</f>
        <v>13.461188523912194</v>
      </c>
      <c r="D38" s="36">
        <f>D17/D14*100</f>
        <v>13.682175239319527</v>
      </c>
      <c r="E38" s="36">
        <f>E17/E14*100</f>
        <v>12.995609656816661</v>
      </c>
      <c r="F38" s="36">
        <f>F17/F14*100</f>
        <v>13.473592693176029</v>
      </c>
      <c r="G38" s="36">
        <f t="shared" ref="G38:L38" si="39">G17/G14*100</f>
        <v>14.607296243273929</v>
      </c>
      <c r="H38" s="36">
        <f t="shared" si="39"/>
        <v>16.036042377952199</v>
      </c>
      <c r="I38" s="36">
        <f t="shared" si="39"/>
        <v>15.745915406932356</v>
      </c>
      <c r="J38" s="36">
        <f t="shared" si="39"/>
        <v>6.1715999421248089</v>
      </c>
      <c r="K38" s="36">
        <f t="shared" si="39"/>
        <v>8.3977665913036965</v>
      </c>
      <c r="L38" s="36">
        <f t="shared" si="39"/>
        <v>9.7927643420492849</v>
      </c>
      <c r="M38" s="36">
        <f t="shared" ref="M38:R38" si="40">M17/M14*100</f>
        <v>9.2385584663082749</v>
      </c>
      <c r="N38" s="36">
        <f t="shared" si="40"/>
        <v>9.4800191231474464</v>
      </c>
      <c r="O38" s="36">
        <f t="shared" si="40"/>
        <v>9.8634569135515768</v>
      </c>
      <c r="P38" s="36">
        <f t="shared" si="40"/>
        <v>10.808152979771206</v>
      </c>
      <c r="Q38" s="36">
        <f t="shared" si="40"/>
        <v>11.3964693170501</v>
      </c>
      <c r="R38" s="36">
        <f t="shared" si="40"/>
        <v>11.120223313119645</v>
      </c>
      <c r="S38" s="36">
        <f t="shared" ref="S38:T38" si="41">S17/S14*100</f>
        <v>10.554080677919687</v>
      </c>
      <c r="T38" s="36">
        <f t="shared" si="41"/>
        <v>0</v>
      </c>
      <c r="U38" s="36">
        <f t="shared" ref="U38:V38" si="42">U17/U14*100</f>
        <v>0</v>
      </c>
      <c r="V38" s="36">
        <f t="shared" si="42"/>
        <v>0</v>
      </c>
    </row>
    <row r="39" spans="1:22" ht="15" customHeight="1" x14ac:dyDescent="0.25">
      <c r="A39" s="26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ht="15" customHeight="1" x14ac:dyDescent="0.25">
      <c r="A40" s="24" t="s">
        <v>24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ht="15" customHeight="1" x14ac:dyDescent="0.25">
      <c r="A41" s="25" t="s">
        <v>46</v>
      </c>
      <c r="B41" s="36">
        <f>B20/B19*100</f>
        <v>75.986190790475703</v>
      </c>
      <c r="C41" s="36">
        <f>C20/C19*100</f>
        <v>74.424527848527077</v>
      </c>
      <c r="D41" s="36">
        <f>D20/D19*100</f>
        <v>74.025847828199403</v>
      </c>
      <c r="E41" s="36">
        <f>E20/E19*100</f>
        <v>74.590796126488996</v>
      </c>
      <c r="F41" s="36">
        <f>F20/F19*100</f>
        <v>74.657438803474392</v>
      </c>
      <c r="G41" s="36">
        <f t="shared" ref="G41:L41" si="43">G20/G19*100</f>
        <v>74.689333793579564</v>
      </c>
      <c r="H41" s="36">
        <f t="shared" si="43"/>
        <v>72.372296558108218</v>
      </c>
      <c r="I41" s="36">
        <f t="shared" si="43"/>
        <v>74.86799983370058</v>
      </c>
      <c r="J41" s="36">
        <f t="shared" si="43"/>
        <v>72.402747761654823</v>
      </c>
      <c r="K41" s="36">
        <f t="shared" si="43"/>
        <v>72.680871749169569</v>
      </c>
      <c r="L41" s="36">
        <f t="shared" si="43"/>
        <v>71.04518130696141</v>
      </c>
      <c r="M41" s="36">
        <f t="shared" ref="M41:R41" si="44">M20/M19*100</f>
        <v>74.406182520740998</v>
      </c>
      <c r="N41" s="36">
        <f t="shared" si="44"/>
        <v>75.653130095173097</v>
      </c>
      <c r="O41" s="36">
        <f t="shared" si="44"/>
        <v>78.211363285471663</v>
      </c>
      <c r="P41" s="36">
        <f t="shared" si="44"/>
        <v>79.331264108352144</v>
      </c>
      <c r="Q41" s="36">
        <f t="shared" si="44"/>
        <v>79.722172751558332</v>
      </c>
      <c r="R41" s="36">
        <f t="shared" si="44"/>
        <v>80.652647363347498</v>
      </c>
      <c r="S41" s="36">
        <f t="shared" ref="S41:T41" si="45">S20/S19*100</f>
        <v>83.433248375632701</v>
      </c>
      <c r="T41" s="36">
        <f t="shared" si="45"/>
        <v>86.81343117633979</v>
      </c>
      <c r="U41" s="36">
        <f t="shared" ref="U41:V41" si="46">U20/U19*100</f>
        <v>88.10627805991021</v>
      </c>
      <c r="V41" s="36">
        <f t="shared" si="46"/>
        <v>96.110266159695826</v>
      </c>
    </row>
    <row r="42" spans="1:22" ht="15" customHeight="1" x14ac:dyDescent="0.25">
      <c r="A42" s="25" t="s">
        <v>47</v>
      </c>
      <c r="B42" s="36">
        <f>B21/B19*100</f>
        <v>20.307661065136823</v>
      </c>
      <c r="C42" s="36">
        <f>C21/C19*100</f>
        <v>21.855927723581143</v>
      </c>
      <c r="D42" s="36">
        <f>D21/D19*100</f>
        <v>21.742299096297735</v>
      </c>
      <c r="E42" s="36">
        <f>E21/E19*100</f>
        <v>21.689947724740765</v>
      </c>
      <c r="F42" s="36">
        <f>F21/F19*100</f>
        <v>21.310790097078357</v>
      </c>
      <c r="G42" s="36">
        <f t="shared" ref="G42:L42" si="47">G21/G19*100</f>
        <v>21.017431826026925</v>
      </c>
      <c r="H42" s="36">
        <f t="shared" si="47"/>
        <v>22.910881090633676</v>
      </c>
      <c r="I42" s="36">
        <f t="shared" si="47"/>
        <v>20.970357128008978</v>
      </c>
      <c r="J42" s="36">
        <f t="shared" si="47"/>
        <v>24.127817227539364</v>
      </c>
      <c r="K42" s="36">
        <f t="shared" si="47"/>
        <v>23.677387993194525</v>
      </c>
      <c r="L42" s="36">
        <f t="shared" si="47"/>
        <v>24.952491758774482</v>
      </c>
      <c r="M42" s="36">
        <f t="shared" ref="M42:R42" si="48">M21/M19*100</f>
        <v>22.214645603667083</v>
      </c>
      <c r="N42" s="36">
        <f t="shared" si="48"/>
        <v>21.522011147764761</v>
      </c>
      <c r="O42" s="36">
        <f t="shared" si="48"/>
        <v>19.179404045082599</v>
      </c>
      <c r="P42" s="36">
        <f t="shared" si="48"/>
        <v>18.661822799097067</v>
      </c>
      <c r="Q42" s="36">
        <f t="shared" si="48"/>
        <v>17.830810329474623</v>
      </c>
      <c r="R42" s="36">
        <f t="shared" si="48"/>
        <v>17.458673997643615</v>
      </c>
      <c r="S42" s="36">
        <f t="shared" ref="S42:T42" si="49">S21/S19*100</f>
        <v>14.969307534910437</v>
      </c>
      <c r="T42" s="36">
        <f t="shared" si="49"/>
        <v>13.164331776740049</v>
      </c>
      <c r="U42" s="36">
        <f t="shared" ref="U42:V42" si="50">U21/U19*100</f>
        <v>11.893721940089792</v>
      </c>
      <c r="V42" s="36">
        <f t="shared" si="50"/>
        <v>3.8897338403041823</v>
      </c>
    </row>
    <row r="43" spans="1:22" s="28" customFormat="1" ht="15" customHeight="1" x14ac:dyDescent="0.25">
      <c r="A43" s="25" t="s">
        <v>48</v>
      </c>
      <c r="B43" s="36">
        <f>B22/B19*100</f>
        <v>3.7061481443874702</v>
      </c>
      <c r="C43" s="36">
        <f>C22/C19*100</f>
        <v>3.719544427891778</v>
      </c>
      <c r="D43" s="36">
        <f>D22/D19*100</f>
        <v>4.2318530755028663</v>
      </c>
      <c r="E43" s="36">
        <f>E22/E19*100</f>
        <v>3.719256148770246</v>
      </c>
      <c r="F43" s="36">
        <f>F22/F19*100</f>
        <v>4.0317710994472575</v>
      </c>
      <c r="G43" s="36">
        <f t="shared" ref="G43:L43" si="51">G22/G19*100</f>
        <v>4.2932343803935105</v>
      </c>
      <c r="H43" s="36">
        <f t="shared" si="51"/>
        <v>4.7168223512581005</v>
      </c>
      <c r="I43" s="36">
        <f t="shared" si="51"/>
        <v>4.1616430382904417</v>
      </c>
      <c r="J43" s="36">
        <f t="shared" si="51"/>
        <v>3.4694350108058041</v>
      </c>
      <c r="K43" s="36">
        <f t="shared" si="51"/>
        <v>3.6417402576359073</v>
      </c>
      <c r="L43" s="36">
        <f t="shared" si="51"/>
        <v>4.002326934264107</v>
      </c>
      <c r="M43" s="36">
        <f t="shared" ref="M43:R43" si="52">M22/M19*100</f>
        <v>3.3791718755919233</v>
      </c>
      <c r="N43" s="36">
        <f t="shared" si="52"/>
        <v>2.8248587570621471</v>
      </c>
      <c r="O43" s="36">
        <f t="shared" si="52"/>
        <v>2.6092326694457308</v>
      </c>
      <c r="P43" s="36">
        <f t="shared" si="52"/>
        <v>2.0069130925507901</v>
      </c>
      <c r="Q43" s="36">
        <f t="shared" si="52"/>
        <v>2.4470169189670528</v>
      </c>
      <c r="R43" s="36">
        <f t="shared" si="52"/>
        <v>1.8886786390088901</v>
      </c>
      <c r="S43" s="36">
        <f t="shared" ref="S43:T43" si="53">S22/S19*100</f>
        <v>1.5974440894568689</v>
      </c>
      <c r="T43" s="36">
        <f t="shared" si="53"/>
        <v>2.2237046920169E-2</v>
      </c>
      <c r="U43" s="36">
        <f t="shared" ref="U43:V43" si="54">U22/U19*100</f>
        <v>0</v>
      </c>
      <c r="V43" s="36">
        <f t="shared" si="54"/>
        <v>0</v>
      </c>
    </row>
    <row r="44" spans="1:22" ht="15" customHeight="1" x14ac:dyDescent="0.25">
      <c r="A44" s="26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ht="15" customHeight="1" x14ac:dyDescent="0.25">
      <c r="A45" s="24" t="s">
        <v>227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</row>
    <row r="46" spans="1:22" ht="15" customHeight="1" x14ac:dyDescent="0.25">
      <c r="A46" s="25" t="s">
        <v>46</v>
      </c>
      <c r="B46" s="36">
        <f>B25/B24*100</f>
        <v>71.629829593386191</v>
      </c>
      <c r="C46" s="36">
        <f>C25/C24*100</f>
        <v>68.43731729725215</v>
      </c>
      <c r="D46" s="36">
        <f>D25/D24*100</f>
        <v>72.027972027972027</v>
      </c>
      <c r="E46" s="36">
        <f>E25/E24*100</f>
        <v>73.202505219206685</v>
      </c>
      <c r="F46" s="36">
        <f>F25/F24*100</f>
        <v>70.556023588879526</v>
      </c>
      <c r="G46" s="36">
        <f t="shared" ref="G46:L46" si="55">G25/G24*100</f>
        <v>71.008897095853612</v>
      </c>
      <c r="H46" s="36">
        <f t="shared" si="55"/>
        <v>72.550364337762545</v>
      </c>
      <c r="I46" s="36">
        <f t="shared" si="55"/>
        <v>71.970266432807151</v>
      </c>
      <c r="J46" s="36">
        <f t="shared" si="55"/>
        <v>67.621430420153573</v>
      </c>
      <c r="K46" s="36">
        <f t="shared" si="55"/>
        <v>67.520180539883683</v>
      </c>
      <c r="L46" s="36">
        <f t="shared" si="55"/>
        <v>68.62892451569806</v>
      </c>
      <c r="M46" s="36">
        <f t="shared" ref="M46:R46" si="56">M25/M24*100</f>
        <v>71.647280191583988</v>
      </c>
      <c r="N46" s="36">
        <f t="shared" si="56"/>
        <v>71.874200971618507</v>
      </c>
      <c r="O46" s="36">
        <f t="shared" si="56"/>
        <v>72.681682957926057</v>
      </c>
      <c r="P46" s="36">
        <f t="shared" si="56"/>
        <v>72.690265486725664</v>
      </c>
      <c r="Q46" s="36">
        <f t="shared" si="56"/>
        <v>74.727911560545039</v>
      </c>
      <c r="R46" s="36">
        <f t="shared" si="56"/>
        <v>74.841256221039984</v>
      </c>
      <c r="S46" s="36">
        <f t="shared" ref="S46:T46" si="57">S25/S24*100</f>
        <v>77.122868386532573</v>
      </c>
      <c r="T46" s="36">
        <f t="shared" si="57"/>
        <v>76.740435444852622</v>
      </c>
      <c r="U46" s="36">
        <f t="shared" ref="U46:V46" si="58">U25/U24*100</f>
        <v>76.819838236601186</v>
      </c>
      <c r="V46" s="36">
        <f t="shared" si="58"/>
        <v>94.349933891582197</v>
      </c>
    </row>
    <row r="47" spans="1:22" ht="15" customHeight="1" x14ac:dyDescent="0.25">
      <c r="A47" s="25" t="s">
        <v>47</v>
      </c>
      <c r="B47" s="36">
        <f>B26/B24*100</f>
        <v>22.211911591024126</v>
      </c>
      <c r="C47" s="36">
        <f>C26/C24*100</f>
        <v>24.880982209972437</v>
      </c>
      <c r="D47" s="36">
        <f>D26/D24*100</f>
        <v>22.327672327672328</v>
      </c>
      <c r="E47" s="36">
        <f>E26/E24*100</f>
        <v>21.636743215031316</v>
      </c>
      <c r="F47" s="36">
        <f>F26/F24*100</f>
        <v>23.546756529064869</v>
      </c>
      <c r="G47" s="36">
        <f t="shared" ref="G47:L47" si="59">G26/G24*100</f>
        <v>23.02333389289911</v>
      </c>
      <c r="H47" s="36">
        <f t="shared" si="59"/>
        <v>21.080154307758249</v>
      </c>
      <c r="I47" s="36">
        <f t="shared" si="59"/>
        <v>21.924329741919319</v>
      </c>
      <c r="J47" s="36">
        <f t="shared" si="59"/>
        <v>25.312742645155723</v>
      </c>
      <c r="K47" s="36">
        <f t="shared" si="59"/>
        <v>26.013366895234789</v>
      </c>
      <c r="L47" s="36">
        <f t="shared" si="59"/>
        <v>24.90814963259853</v>
      </c>
      <c r="M47" s="36">
        <f t="shared" ref="M47:R47" si="60">M26/M24*100</f>
        <v>23.383510092370852</v>
      </c>
      <c r="N47" s="36">
        <f t="shared" si="60"/>
        <v>22.560300008522969</v>
      </c>
      <c r="O47" s="36">
        <f t="shared" si="60"/>
        <v>21.623459413514663</v>
      </c>
      <c r="P47" s="36">
        <f t="shared" si="60"/>
        <v>22.663716814159294</v>
      </c>
      <c r="Q47" s="36">
        <f t="shared" si="60"/>
        <v>20.978661410575029</v>
      </c>
      <c r="R47" s="36">
        <f t="shared" si="60"/>
        <v>20.224815513986613</v>
      </c>
      <c r="S47" s="36">
        <f t="shared" ref="S47:T47" si="61">S26/S24*100</f>
        <v>19.405334499344118</v>
      </c>
      <c r="T47" s="36">
        <f t="shared" si="61"/>
        <v>23.259564555147389</v>
      </c>
      <c r="U47" s="36">
        <f t="shared" ref="U47:V47" si="62">U26/U24*100</f>
        <v>23.180161763398811</v>
      </c>
      <c r="V47" s="36">
        <f t="shared" si="62"/>
        <v>5.6500661084178052</v>
      </c>
    </row>
    <row r="48" spans="1:22" ht="15" customHeight="1" thickBot="1" x14ac:dyDescent="0.3">
      <c r="A48" s="21" t="s">
        <v>48</v>
      </c>
      <c r="B48" s="37">
        <f>B27/B24*100</f>
        <v>6.158258815589674</v>
      </c>
      <c r="C48" s="37">
        <f>C27/C24*100</f>
        <v>6.6817004927754109</v>
      </c>
      <c r="D48" s="37">
        <f>D27/D24*100</f>
        <v>5.6443556443556444</v>
      </c>
      <c r="E48" s="37">
        <f>E27/E24*100</f>
        <v>5.1607515657620038</v>
      </c>
      <c r="F48" s="37">
        <f>F27/F24*100</f>
        <v>5.8972198820556025</v>
      </c>
      <c r="G48" s="37">
        <f t="shared" ref="G48:L48" si="63">G27/G24*100</f>
        <v>5.9677690112472721</v>
      </c>
      <c r="H48" s="37">
        <f t="shared" si="63"/>
        <v>6.3694813544792117</v>
      </c>
      <c r="I48" s="37">
        <f t="shared" si="63"/>
        <v>6.1054038252735321</v>
      </c>
      <c r="J48" s="37">
        <f t="shared" si="63"/>
        <v>7.0658269346907083</v>
      </c>
      <c r="K48" s="37">
        <f t="shared" si="63"/>
        <v>6.4664525648815214</v>
      </c>
      <c r="L48" s="37">
        <f t="shared" si="63"/>
        <v>6.4629258517034067</v>
      </c>
      <c r="M48" s="37">
        <f t="shared" ref="M48:R48" si="64">M27/M24*100</f>
        <v>4.9692097160451594</v>
      </c>
      <c r="N48" s="37">
        <f t="shared" si="64"/>
        <v>5.5654990198585184</v>
      </c>
      <c r="O48" s="37">
        <f t="shared" si="64"/>
        <v>5.6948576285592862</v>
      </c>
      <c r="P48" s="37">
        <f t="shared" si="64"/>
        <v>4.6460176991150446</v>
      </c>
      <c r="Q48" s="37">
        <f t="shared" si="64"/>
        <v>4.2934270288799388</v>
      </c>
      <c r="R48" s="37">
        <f t="shared" si="64"/>
        <v>4.9339282649733995</v>
      </c>
      <c r="S48" s="37">
        <f t="shared" ref="S48:T48" si="65">S27/S24*100</f>
        <v>3.4717971141233055</v>
      </c>
      <c r="T48" s="37">
        <f t="shared" si="65"/>
        <v>0</v>
      </c>
      <c r="U48" s="37">
        <f t="shared" ref="U48:V48" si="66">U27/U24*100</f>
        <v>0</v>
      </c>
      <c r="V48" s="37">
        <f t="shared" si="66"/>
        <v>0</v>
      </c>
    </row>
    <row r="49" spans="1:22" ht="15" customHeight="1" x14ac:dyDescent="0.25">
      <c r="A49" s="374" t="s">
        <v>226</v>
      </c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67"/>
      <c r="T49" s="67"/>
      <c r="U49" s="67"/>
      <c r="V49" s="67"/>
    </row>
    <row r="50" spans="1:22" ht="15" customHeight="1" x14ac:dyDescent="0.25">
      <c r="A50" s="375" t="s">
        <v>224</v>
      </c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75"/>
      <c r="Q50" s="375"/>
      <c r="R50" s="375"/>
      <c r="S50" s="262"/>
      <c r="T50" s="290"/>
      <c r="U50" s="304"/>
      <c r="V50" s="327"/>
    </row>
    <row r="61" spans="1:22" ht="15" customHeight="1" x14ac:dyDescent="0.25">
      <c r="A61" s="28"/>
    </row>
    <row r="62" spans="1:22" ht="15" customHeight="1" x14ac:dyDescent="0.25">
      <c r="A62" s="28"/>
      <c r="B62" s="28"/>
    </row>
    <row r="63" spans="1:22" ht="15" customHeight="1" x14ac:dyDescent="0.25">
      <c r="A63" s="28"/>
      <c r="B63" s="28"/>
    </row>
    <row r="64" spans="1:22" ht="15" customHeight="1" x14ac:dyDescent="0.25">
      <c r="A64" s="28"/>
      <c r="B64" s="28"/>
    </row>
    <row r="65" spans="1:2" ht="15" customHeight="1" x14ac:dyDescent="0.25">
      <c r="A65" s="28"/>
      <c r="B65" s="28"/>
    </row>
    <row r="66" spans="1:2" ht="15" customHeight="1" x14ac:dyDescent="0.25">
      <c r="B66" s="28"/>
    </row>
  </sheetData>
  <mergeCells count="6">
    <mergeCell ref="W2:X3"/>
    <mergeCell ref="A49:R49"/>
    <mergeCell ref="A50:R50"/>
    <mergeCell ref="A5:R5"/>
    <mergeCell ref="A29:R29"/>
    <mergeCell ref="A8:R8"/>
  </mergeCells>
  <hyperlinks>
    <hyperlink ref="W2" r:id="rId1" location="INDICE!A1"/>
    <hyperlink ref="W2:X3" location="INDICE!A1" display="INDICE"/>
  </hyperlinks>
  <printOptions horizontalCentered="1"/>
  <pageMargins left="0.59055118110236227" right="0.59055118110236227" top="0.43307086614173229" bottom="0.59055118110236227" header="0.15748031496062992" footer="0"/>
  <pageSetup scale="68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tabColor rgb="FF92D050"/>
  </sheetPr>
  <dimension ref="A1:AC296"/>
  <sheetViews>
    <sheetView zoomScaleNormal="100" zoomScaleSheetLayoutView="100" workbookViewId="0">
      <selection activeCell="X91" sqref="X91:Y92"/>
    </sheetView>
  </sheetViews>
  <sheetFormatPr baseColWidth="10" defaultColWidth="11" defaultRowHeight="15" customHeight="1" x14ac:dyDescent="0.25"/>
  <cols>
    <col min="1" max="1" width="22.28515625" style="42" customWidth="1"/>
    <col min="2" max="22" width="8" style="46" bestFit="1" customWidth="1"/>
    <col min="23" max="27" width="11.42578125" style="46" customWidth="1"/>
    <col min="28" max="260" width="11" style="46"/>
    <col min="261" max="261" width="28.140625" style="46" customWidth="1"/>
    <col min="262" max="277" width="8.28515625" style="46" customWidth="1"/>
    <col min="278" max="516" width="11" style="46"/>
    <col min="517" max="517" width="28.140625" style="46" customWidth="1"/>
    <col min="518" max="533" width="8.28515625" style="46" customWidth="1"/>
    <col min="534" max="772" width="11" style="46"/>
    <col min="773" max="773" width="28.140625" style="46" customWidth="1"/>
    <col min="774" max="789" width="8.28515625" style="46" customWidth="1"/>
    <col min="790" max="1028" width="11" style="46"/>
    <col min="1029" max="1029" width="28.140625" style="46" customWidth="1"/>
    <col min="1030" max="1045" width="8.28515625" style="46" customWidth="1"/>
    <col min="1046" max="1284" width="11" style="46"/>
    <col min="1285" max="1285" width="28.140625" style="46" customWidth="1"/>
    <col min="1286" max="1301" width="8.28515625" style="46" customWidth="1"/>
    <col min="1302" max="1540" width="11" style="46"/>
    <col min="1541" max="1541" width="28.140625" style="46" customWidth="1"/>
    <col min="1542" max="1557" width="8.28515625" style="46" customWidth="1"/>
    <col min="1558" max="1796" width="11" style="46"/>
    <col min="1797" max="1797" width="28.140625" style="46" customWidth="1"/>
    <col min="1798" max="1813" width="8.28515625" style="46" customWidth="1"/>
    <col min="1814" max="2052" width="11" style="46"/>
    <col min="2053" max="2053" width="28.140625" style="46" customWidth="1"/>
    <col min="2054" max="2069" width="8.28515625" style="46" customWidth="1"/>
    <col min="2070" max="2308" width="11" style="46"/>
    <col min="2309" max="2309" width="28.140625" style="46" customWidth="1"/>
    <col min="2310" max="2325" width="8.28515625" style="46" customWidth="1"/>
    <col min="2326" max="2564" width="11" style="46"/>
    <col min="2565" max="2565" width="28.140625" style="46" customWidth="1"/>
    <col min="2566" max="2581" width="8.28515625" style="46" customWidth="1"/>
    <col min="2582" max="2820" width="11" style="46"/>
    <col min="2821" max="2821" width="28.140625" style="46" customWidth="1"/>
    <col min="2822" max="2837" width="8.28515625" style="46" customWidth="1"/>
    <col min="2838" max="3076" width="11" style="46"/>
    <col min="3077" max="3077" width="28.140625" style="46" customWidth="1"/>
    <col min="3078" max="3093" width="8.28515625" style="46" customWidth="1"/>
    <col min="3094" max="3332" width="11" style="46"/>
    <col min="3333" max="3333" width="28.140625" style="46" customWidth="1"/>
    <col min="3334" max="3349" width="8.28515625" style="46" customWidth="1"/>
    <col min="3350" max="3588" width="11" style="46"/>
    <col min="3589" max="3589" width="28.140625" style="46" customWidth="1"/>
    <col min="3590" max="3605" width="8.28515625" style="46" customWidth="1"/>
    <col min="3606" max="3844" width="11" style="46"/>
    <col min="3845" max="3845" width="28.140625" style="46" customWidth="1"/>
    <col min="3846" max="3861" width="8.28515625" style="46" customWidth="1"/>
    <col min="3862" max="4100" width="11" style="46"/>
    <col min="4101" max="4101" width="28.140625" style="46" customWidth="1"/>
    <col min="4102" max="4117" width="8.28515625" style="46" customWidth="1"/>
    <col min="4118" max="4356" width="11" style="46"/>
    <col min="4357" max="4357" width="28.140625" style="46" customWidth="1"/>
    <col min="4358" max="4373" width="8.28515625" style="46" customWidth="1"/>
    <col min="4374" max="4612" width="11" style="46"/>
    <col min="4613" max="4613" width="28.140625" style="46" customWidth="1"/>
    <col min="4614" max="4629" width="8.28515625" style="46" customWidth="1"/>
    <col min="4630" max="4868" width="11" style="46"/>
    <col min="4869" max="4869" width="28.140625" style="46" customWidth="1"/>
    <col min="4870" max="4885" width="8.28515625" style="46" customWidth="1"/>
    <col min="4886" max="5124" width="11" style="46"/>
    <col min="5125" max="5125" width="28.140625" style="46" customWidth="1"/>
    <col min="5126" max="5141" width="8.28515625" style="46" customWidth="1"/>
    <col min="5142" max="5380" width="11" style="46"/>
    <col min="5381" max="5381" width="28.140625" style="46" customWidth="1"/>
    <col min="5382" max="5397" width="8.28515625" style="46" customWidth="1"/>
    <col min="5398" max="5636" width="11" style="46"/>
    <col min="5637" max="5637" width="28.140625" style="46" customWidth="1"/>
    <col min="5638" max="5653" width="8.28515625" style="46" customWidth="1"/>
    <col min="5654" max="5892" width="11" style="46"/>
    <col min="5893" max="5893" width="28.140625" style="46" customWidth="1"/>
    <col min="5894" max="5909" width="8.28515625" style="46" customWidth="1"/>
    <col min="5910" max="6148" width="11" style="46"/>
    <col min="6149" max="6149" width="28.140625" style="46" customWidth="1"/>
    <col min="6150" max="6165" width="8.28515625" style="46" customWidth="1"/>
    <col min="6166" max="6404" width="11" style="46"/>
    <col min="6405" max="6405" width="28.140625" style="46" customWidth="1"/>
    <col min="6406" max="6421" width="8.28515625" style="46" customWidth="1"/>
    <col min="6422" max="6660" width="11" style="46"/>
    <col min="6661" max="6661" width="28.140625" style="46" customWidth="1"/>
    <col min="6662" max="6677" width="8.28515625" style="46" customWidth="1"/>
    <col min="6678" max="6916" width="11" style="46"/>
    <col min="6917" max="6917" width="28.140625" style="46" customWidth="1"/>
    <col min="6918" max="6933" width="8.28515625" style="46" customWidth="1"/>
    <col min="6934" max="7172" width="11" style="46"/>
    <col min="7173" max="7173" width="28.140625" style="46" customWidth="1"/>
    <col min="7174" max="7189" width="8.28515625" style="46" customWidth="1"/>
    <col min="7190" max="7428" width="11" style="46"/>
    <col min="7429" max="7429" width="28.140625" style="46" customWidth="1"/>
    <col min="7430" max="7445" width="8.28515625" style="46" customWidth="1"/>
    <col min="7446" max="7684" width="11" style="46"/>
    <col min="7685" max="7685" width="28.140625" style="46" customWidth="1"/>
    <col min="7686" max="7701" width="8.28515625" style="46" customWidth="1"/>
    <col min="7702" max="7940" width="11" style="46"/>
    <col min="7941" max="7941" width="28.140625" style="46" customWidth="1"/>
    <col min="7942" max="7957" width="8.28515625" style="46" customWidth="1"/>
    <col min="7958" max="8196" width="11" style="46"/>
    <col min="8197" max="8197" width="28.140625" style="46" customWidth="1"/>
    <col min="8198" max="8213" width="8.28515625" style="46" customWidth="1"/>
    <col min="8214" max="8452" width="11" style="46"/>
    <col min="8453" max="8453" width="28.140625" style="46" customWidth="1"/>
    <col min="8454" max="8469" width="8.28515625" style="46" customWidth="1"/>
    <col min="8470" max="8708" width="11" style="46"/>
    <col min="8709" max="8709" width="28.140625" style="46" customWidth="1"/>
    <col min="8710" max="8725" width="8.28515625" style="46" customWidth="1"/>
    <col min="8726" max="8964" width="11" style="46"/>
    <col min="8965" max="8965" width="28.140625" style="46" customWidth="1"/>
    <col min="8966" max="8981" width="8.28515625" style="46" customWidth="1"/>
    <col min="8982" max="9220" width="11" style="46"/>
    <col min="9221" max="9221" width="28.140625" style="46" customWidth="1"/>
    <col min="9222" max="9237" width="8.28515625" style="46" customWidth="1"/>
    <col min="9238" max="9476" width="11" style="46"/>
    <col min="9477" max="9477" width="28.140625" style="46" customWidth="1"/>
    <col min="9478" max="9493" width="8.28515625" style="46" customWidth="1"/>
    <col min="9494" max="9732" width="11" style="46"/>
    <col min="9733" max="9733" width="28.140625" style="46" customWidth="1"/>
    <col min="9734" max="9749" width="8.28515625" style="46" customWidth="1"/>
    <col min="9750" max="9988" width="11" style="46"/>
    <col min="9989" max="9989" width="28.140625" style="46" customWidth="1"/>
    <col min="9990" max="10005" width="8.28515625" style="46" customWidth="1"/>
    <col min="10006" max="10244" width="11" style="46"/>
    <col min="10245" max="10245" width="28.140625" style="46" customWidth="1"/>
    <col min="10246" max="10261" width="8.28515625" style="46" customWidth="1"/>
    <col min="10262" max="10500" width="11" style="46"/>
    <col min="10501" max="10501" width="28.140625" style="46" customWidth="1"/>
    <col min="10502" max="10517" width="8.28515625" style="46" customWidth="1"/>
    <col min="10518" max="10756" width="11" style="46"/>
    <col min="10757" max="10757" width="28.140625" style="46" customWidth="1"/>
    <col min="10758" max="10773" width="8.28515625" style="46" customWidth="1"/>
    <col min="10774" max="11012" width="11" style="46"/>
    <col min="11013" max="11013" width="28.140625" style="46" customWidth="1"/>
    <col min="11014" max="11029" width="8.28515625" style="46" customWidth="1"/>
    <col min="11030" max="11268" width="11" style="46"/>
    <col min="11269" max="11269" width="28.140625" style="46" customWidth="1"/>
    <col min="11270" max="11285" width="8.28515625" style="46" customWidth="1"/>
    <col min="11286" max="11524" width="11" style="46"/>
    <col min="11525" max="11525" width="28.140625" style="46" customWidth="1"/>
    <col min="11526" max="11541" width="8.28515625" style="46" customWidth="1"/>
    <col min="11542" max="11780" width="11" style="46"/>
    <col min="11781" max="11781" width="28.140625" style="46" customWidth="1"/>
    <col min="11782" max="11797" width="8.28515625" style="46" customWidth="1"/>
    <col min="11798" max="12036" width="11" style="46"/>
    <col min="12037" max="12037" width="28.140625" style="46" customWidth="1"/>
    <col min="12038" max="12053" width="8.28515625" style="46" customWidth="1"/>
    <col min="12054" max="12292" width="11" style="46"/>
    <col min="12293" max="12293" width="28.140625" style="46" customWidth="1"/>
    <col min="12294" max="12309" width="8.28515625" style="46" customWidth="1"/>
    <col min="12310" max="12548" width="11" style="46"/>
    <col min="12549" max="12549" width="28.140625" style="46" customWidth="1"/>
    <col min="12550" max="12565" width="8.28515625" style="46" customWidth="1"/>
    <col min="12566" max="12804" width="11" style="46"/>
    <col min="12805" max="12805" width="28.140625" style="46" customWidth="1"/>
    <col min="12806" max="12821" width="8.28515625" style="46" customWidth="1"/>
    <col min="12822" max="13060" width="11" style="46"/>
    <col min="13061" max="13061" width="28.140625" style="46" customWidth="1"/>
    <col min="13062" max="13077" width="8.28515625" style="46" customWidth="1"/>
    <col min="13078" max="13316" width="11" style="46"/>
    <col min="13317" max="13317" width="28.140625" style="46" customWidth="1"/>
    <col min="13318" max="13333" width="8.28515625" style="46" customWidth="1"/>
    <col min="13334" max="13572" width="11" style="46"/>
    <col min="13573" max="13573" width="28.140625" style="46" customWidth="1"/>
    <col min="13574" max="13589" width="8.28515625" style="46" customWidth="1"/>
    <col min="13590" max="13828" width="11" style="46"/>
    <col min="13829" max="13829" width="28.140625" style="46" customWidth="1"/>
    <col min="13830" max="13845" width="8.28515625" style="46" customWidth="1"/>
    <col min="13846" max="14084" width="11" style="46"/>
    <col min="14085" max="14085" width="28.140625" style="46" customWidth="1"/>
    <col min="14086" max="14101" width="8.28515625" style="46" customWidth="1"/>
    <col min="14102" max="14340" width="11" style="46"/>
    <col min="14341" max="14341" width="28.140625" style="46" customWidth="1"/>
    <col min="14342" max="14357" width="8.28515625" style="46" customWidth="1"/>
    <col min="14358" max="14596" width="11" style="46"/>
    <col min="14597" max="14597" width="28.140625" style="46" customWidth="1"/>
    <col min="14598" max="14613" width="8.28515625" style="46" customWidth="1"/>
    <col min="14614" max="14852" width="11" style="46"/>
    <col min="14853" max="14853" width="28.140625" style="46" customWidth="1"/>
    <col min="14854" max="14869" width="8.28515625" style="46" customWidth="1"/>
    <col min="14870" max="15108" width="11" style="46"/>
    <col min="15109" max="15109" width="28.140625" style="46" customWidth="1"/>
    <col min="15110" max="15125" width="8.28515625" style="46" customWidth="1"/>
    <col min="15126" max="15364" width="11" style="46"/>
    <col min="15365" max="15365" width="28.140625" style="46" customWidth="1"/>
    <col min="15366" max="15381" width="8.28515625" style="46" customWidth="1"/>
    <col min="15382" max="15620" width="11" style="46"/>
    <col min="15621" max="15621" width="28.140625" style="46" customWidth="1"/>
    <col min="15622" max="15637" width="8.28515625" style="46" customWidth="1"/>
    <col min="15638" max="15876" width="11" style="46"/>
    <col min="15877" max="15877" width="28.140625" style="46" customWidth="1"/>
    <col min="15878" max="15893" width="8.28515625" style="46" customWidth="1"/>
    <col min="15894" max="16132" width="11" style="46"/>
    <col min="16133" max="16133" width="28.140625" style="46" customWidth="1"/>
    <col min="16134" max="16149" width="8.28515625" style="46" customWidth="1"/>
    <col min="16150" max="16384" width="11" style="46"/>
  </cols>
  <sheetData>
    <row r="1" spans="1:25" ht="15" customHeight="1" x14ac:dyDescent="0.25">
      <c r="A1" s="273" t="s">
        <v>412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9"/>
      <c r="X1"/>
      <c r="Y1"/>
    </row>
    <row r="2" spans="1:25" ht="15" customHeight="1" x14ac:dyDescent="0.2">
      <c r="A2" s="273" t="s">
        <v>49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9"/>
      <c r="X2" s="372" t="s">
        <v>317</v>
      </c>
      <c r="Y2" s="372"/>
    </row>
    <row r="3" spans="1:25" ht="15" customHeight="1" x14ac:dyDescent="0.2">
      <c r="A3" s="273" t="s">
        <v>234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30"/>
      <c r="X3" s="372"/>
      <c r="Y3" s="372"/>
    </row>
    <row r="4" spans="1:25" ht="15" customHeight="1" x14ac:dyDescent="0.25">
      <c r="A4" s="273" t="s">
        <v>230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</row>
    <row r="5" spans="1:25" ht="15" customHeight="1" x14ac:dyDescent="0.25">
      <c r="A5" s="273" t="s">
        <v>480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</row>
    <row r="6" spans="1:25" ht="15" customHeight="1" x14ac:dyDescent="0.25">
      <c r="A6" s="221"/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67"/>
      <c r="T6" s="295"/>
      <c r="U6" s="309"/>
      <c r="V6" s="332"/>
    </row>
    <row r="7" spans="1:25" s="42" customFormat="1" ht="15" customHeight="1" thickBot="1" x14ac:dyDescent="0.3">
      <c r="A7" s="382"/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266"/>
      <c r="T7" s="294"/>
      <c r="U7" s="308"/>
      <c r="V7" s="331"/>
    </row>
    <row r="8" spans="1:25" s="42" customFormat="1" ht="15" customHeight="1" thickBot="1" x14ac:dyDescent="0.3">
      <c r="A8" s="43" t="s">
        <v>228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  <c r="U8" s="44">
        <v>2019</v>
      </c>
      <c r="V8" s="44">
        <v>2020</v>
      </c>
    </row>
    <row r="9" spans="1:25" ht="15" customHeight="1" x14ac:dyDescent="0.25">
      <c r="A9" s="71"/>
    </row>
    <row r="10" spans="1:25" s="74" customFormat="1" ht="15" customHeight="1" x14ac:dyDescent="0.25">
      <c r="A10" s="72" t="s">
        <v>19</v>
      </c>
      <c r="B10" s="73">
        <f>+B21+B32</f>
        <v>116516</v>
      </c>
      <c r="C10" s="73">
        <f t="shared" ref="C10:P14" si="0">+C21+C32</f>
        <v>117457</v>
      </c>
      <c r="D10" s="73">
        <f t="shared" si="0"/>
        <v>121416</v>
      </c>
      <c r="E10" s="73">
        <f t="shared" si="0"/>
        <v>136063</v>
      </c>
      <c r="F10" s="73">
        <f t="shared" si="0"/>
        <v>136988</v>
      </c>
      <c r="G10" s="73">
        <f t="shared" si="0"/>
        <v>138450</v>
      </c>
      <c r="H10" s="73">
        <f t="shared" si="0"/>
        <v>138757</v>
      </c>
      <c r="I10" s="73">
        <f t="shared" si="0"/>
        <v>143539</v>
      </c>
      <c r="J10" s="73">
        <f t="shared" si="0"/>
        <v>159770</v>
      </c>
      <c r="K10" s="73">
        <f t="shared" si="0"/>
        <v>156523</v>
      </c>
      <c r="L10" s="73">
        <f t="shared" si="0"/>
        <v>158590</v>
      </c>
      <c r="M10" s="73">
        <f t="shared" si="0"/>
        <v>163026</v>
      </c>
      <c r="N10" s="73">
        <f t="shared" si="0"/>
        <v>165334</v>
      </c>
      <c r="O10" s="73">
        <f t="shared" si="0"/>
        <v>168815</v>
      </c>
      <c r="P10" s="73">
        <f t="shared" si="0"/>
        <v>177502</v>
      </c>
      <c r="Q10" s="73">
        <f t="shared" ref="Q10:R14" si="1">+Q21+Q32</f>
        <v>178068</v>
      </c>
      <c r="R10" s="73">
        <f t="shared" si="1"/>
        <v>182680</v>
      </c>
      <c r="S10" s="73">
        <f t="shared" ref="S10:T10" si="2">+S21+S32</f>
        <v>188870</v>
      </c>
      <c r="T10" s="73">
        <f t="shared" si="2"/>
        <v>277408</v>
      </c>
      <c r="U10" s="73">
        <f t="shared" ref="U10:V10" si="3">+U21+U32</f>
        <v>247071</v>
      </c>
      <c r="V10" s="73">
        <f t="shared" si="3"/>
        <v>273302</v>
      </c>
    </row>
    <row r="11" spans="1:25" s="42" customFormat="1" ht="15" customHeight="1" x14ac:dyDescent="0.25">
      <c r="A11" s="69" t="s">
        <v>50</v>
      </c>
      <c r="B11" s="75">
        <f>+B22+B33</f>
        <v>80082</v>
      </c>
      <c r="C11" s="75">
        <f t="shared" si="0"/>
        <v>79175</v>
      </c>
      <c r="D11" s="75">
        <f t="shared" si="0"/>
        <v>81634</v>
      </c>
      <c r="E11" s="75">
        <f t="shared" si="0"/>
        <v>92009</v>
      </c>
      <c r="F11" s="75">
        <f t="shared" si="0"/>
        <v>93638</v>
      </c>
      <c r="G11" s="75">
        <f t="shared" si="0"/>
        <v>92709</v>
      </c>
      <c r="H11" s="75">
        <f t="shared" si="0"/>
        <v>91293</v>
      </c>
      <c r="I11" s="75">
        <f t="shared" si="0"/>
        <v>95252</v>
      </c>
      <c r="J11" s="75">
        <f t="shared" si="0"/>
        <v>107711</v>
      </c>
      <c r="K11" s="75">
        <f t="shared" si="0"/>
        <v>102634</v>
      </c>
      <c r="L11" s="75">
        <f t="shared" si="0"/>
        <v>104680</v>
      </c>
      <c r="M11" s="75">
        <f t="shared" si="0"/>
        <v>106142</v>
      </c>
      <c r="N11" s="75">
        <f t="shared" si="0"/>
        <v>109395</v>
      </c>
      <c r="O11" s="75">
        <f t="shared" si="0"/>
        <v>111075</v>
      </c>
      <c r="P11" s="75">
        <f t="shared" si="0"/>
        <v>113292</v>
      </c>
      <c r="Q11" s="75">
        <f t="shared" si="1"/>
        <v>111011</v>
      </c>
      <c r="R11" s="75">
        <f t="shared" si="1"/>
        <v>112752</v>
      </c>
      <c r="S11" s="75">
        <f t="shared" ref="S11:T11" si="4">+S22+S33</f>
        <v>117886</v>
      </c>
      <c r="T11" s="75">
        <f t="shared" si="4"/>
        <v>178484</v>
      </c>
      <c r="U11" s="75">
        <f t="shared" ref="U11:V11" si="5">+U22+U33</f>
        <v>152700</v>
      </c>
      <c r="V11" s="75">
        <f t="shared" si="5"/>
        <v>162834</v>
      </c>
    </row>
    <row r="12" spans="1:25" ht="15" customHeight="1" x14ac:dyDescent="0.25">
      <c r="A12" s="69" t="s">
        <v>51</v>
      </c>
      <c r="B12" s="76">
        <f>+B23+B34</f>
        <v>29808</v>
      </c>
      <c r="C12" s="76">
        <f t="shared" si="0"/>
        <v>31255</v>
      </c>
      <c r="D12" s="76">
        <f t="shared" si="0"/>
        <v>33403</v>
      </c>
      <c r="E12" s="76">
        <f t="shared" si="0"/>
        <v>37164</v>
      </c>
      <c r="F12" s="76">
        <f t="shared" si="0"/>
        <v>38302</v>
      </c>
      <c r="G12" s="76">
        <f t="shared" si="0"/>
        <v>37422</v>
      </c>
      <c r="H12" s="76">
        <f t="shared" si="0"/>
        <v>37514</v>
      </c>
      <c r="I12" s="76">
        <f t="shared" si="0"/>
        <v>36944</v>
      </c>
      <c r="J12" s="76">
        <f t="shared" si="0"/>
        <v>41784</v>
      </c>
      <c r="K12" s="76">
        <f t="shared" si="0"/>
        <v>40088</v>
      </c>
      <c r="L12" s="76">
        <f t="shared" si="0"/>
        <v>41840</v>
      </c>
      <c r="M12" s="76">
        <f t="shared" si="0"/>
        <v>41785</v>
      </c>
      <c r="N12" s="76">
        <f t="shared" si="0"/>
        <v>44409</v>
      </c>
      <c r="O12" s="76">
        <f t="shared" si="0"/>
        <v>43227</v>
      </c>
      <c r="P12" s="76">
        <f t="shared" si="0"/>
        <v>41203</v>
      </c>
      <c r="Q12" s="76">
        <f t="shared" si="1"/>
        <v>41824</v>
      </c>
      <c r="R12" s="76">
        <f t="shared" si="1"/>
        <v>43456</v>
      </c>
      <c r="S12" s="76">
        <f t="shared" ref="S12:T12" si="6">+S23+S34</f>
        <v>44456</v>
      </c>
      <c r="T12" s="76">
        <f t="shared" si="6"/>
        <v>66524</v>
      </c>
      <c r="U12" s="76">
        <f t="shared" ref="U12:V12" si="7">+U23+U34</f>
        <v>52111</v>
      </c>
      <c r="V12" s="76">
        <f t="shared" si="7"/>
        <v>56235</v>
      </c>
    </row>
    <row r="13" spans="1:25" ht="15" customHeight="1" x14ac:dyDescent="0.25">
      <c r="A13" s="69" t="s">
        <v>52</v>
      </c>
      <c r="B13" s="76">
        <f>+B24+B35</f>
        <v>25094</v>
      </c>
      <c r="C13" s="76">
        <f t="shared" si="0"/>
        <v>24638</v>
      </c>
      <c r="D13" s="76">
        <f t="shared" si="0"/>
        <v>26101</v>
      </c>
      <c r="E13" s="76">
        <f t="shared" si="0"/>
        <v>30528</v>
      </c>
      <c r="F13" s="76">
        <f t="shared" si="0"/>
        <v>30892</v>
      </c>
      <c r="G13" s="76">
        <f t="shared" si="0"/>
        <v>29739</v>
      </c>
      <c r="H13" s="76">
        <f t="shared" si="0"/>
        <v>29473</v>
      </c>
      <c r="I13" s="76">
        <f t="shared" si="0"/>
        <v>29901</v>
      </c>
      <c r="J13" s="76">
        <f t="shared" si="0"/>
        <v>33584</v>
      </c>
      <c r="K13" s="76">
        <f t="shared" si="0"/>
        <v>32192</v>
      </c>
      <c r="L13" s="76">
        <f t="shared" si="0"/>
        <v>32367</v>
      </c>
      <c r="M13" s="76">
        <f t="shared" si="0"/>
        <v>33524</v>
      </c>
      <c r="N13" s="76">
        <f t="shared" si="0"/>
        <v>33118</v>
      </c>
      <c r="O13" s="76">
        <f t="shared" si="0"/>
        <v>35151</v>
      </c>
      <c r="P13" s="76">
        <f t="shared" si="0"/>
        <v>35506</v>
      </c>
      <c r="Q13" s="76">
        <f t="shared" si="1"/>
        <v>33580</v>
      </c>
      <c r="R13" s="76">
        <f t="shared" si="1"/>
        <v>34892</v>
      </c>
      <c r="S13" s="76">
        <f t="shared" ref="S13:T13" si="8">+S24+S35</f>
        <v>36989</v>
      </c>
      <c r="T13" s="76">
        <f t="shared" si="8"/>
        <v>58974</v>
      </c>
      <c r="U13" s="76">
        <f t="shared" ref="U13:V13" si="9">+U24+U35</f>
        <v>50312</v>
      </c>
      <c r="V13" s="76">
        <f t="shared" si="9"/>
        <v>52634</v>
      </c>
    </row>
    <row r="14" spans="1:25" ht="15" customHeight="1" x14ac:dyDescent="0.25">
      <c r="A14" s="69" t="s">
        <v>53</v>
      </c>
      <c r="B14" s="76">
        <f>+B25+B36</f>
        <v>25180</v>
      </c>
      <c r="C14" s="76">
        <f t="shared" si="0"/>
        <v>23282</v>
      </c>
      <c r="D14" s="76">
        <f t="shared" si="0"/>
        <v>22130</v>
      </c>
      <c r="E14" s="76">
        <f t="shared" si="0"/>
        <v>24317</v>
      </c>
      <c r="F14" s="76">
        <f t="shared" si="0"/>
        <v>24444</v>
      </c>
      <c r="G14" s="76">
        <f t="shared" si="0"/>
        <v>25548</v>
      </c>
      <c r="H14" s="76">
        <f t="shared" si="0"/>
        <v>24306</v>
      </c>
      <c r="I14" s="76">
        <f t="shared" si="0"/>
        <v>28407</v>
      </c>
      <c r="J14" s="76">
        <f t="shared" si="0"/>
        <v>32343</v>
      </c>
      <c r="K14" s="76">
        <f t="shared" si="0"/>
        <v>30354</v>
      </c>
      <c r="L14" s="76">
        <f t="shared" si="0"/>
        <v>30473</v>
      </c>
      <c r="M14" s="76">
        <f t="shared" si="0"/>
        <v>30833</v>
      </c>
      <c r="N14" s="76">
        <f t="shared" si="0"/>
        <v>31868</v>
      </c>
      <c r="O14" s="76">
        <f t="shared" si="0"/>
        <v>32697</v>
      </c>
      <c r="P14" s="76">
        <f t="shared" si="0"/>
        <v>36583</v>
      </c>
      <c r="Q14" s="76">
        <f t="shared" si="1"/>
        <v>35607</v>
      </c>
      <c r="R14" s="76">
        <f t="shared" si="1"/>
        <v>34404</v>
      </c>
      <c r="S14" s="76">
        <f t="shared" ref="S14:T14" si="10">+S25+S36</f>
        <v>36441</v>
      </c>
      <c r="T14" s="76">
        <f t="shared" si="10"/>
        <v>52986</v>
      </c>
      <c r="U14" s="76">
        <f t="shared" ref="U14:V14" si="11">+U25+U36</f>
        <v>50277</v>
      </c>
      <c r="V14" s="76">
        <f t="shared" si="11"/>
        <v>53965</v>
      </c>
    </row>
    <row r="15" spans="1:25" ht="15" customHeight="1" x14ac:dyDescent="0.25">
      <c r="A15" s="70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</row>
    <row r="16" spans="1:25" s="42" customFormat="1" ht="15" customHeight="1" x14ac:dyDescent="0.25">
      <c r="A16" s="78" t="s">
        <v>54</v>
      </c>
      <c r="B16" s="75">
        <f>+B27+B38</f>
        <v>36434</v>
      </c>
      <c r="C16" s="75">
        <f t="shared" ref="C16:P19" si="12">+C27+C38</f>
        <v>38282</v>
      </c>
      <c r="D16" s="75">
        <f t="shared" si="12"/>
        <v>39782</v>
      </c>
      <c r="E16" s="75">
        <f t="shared" si="12"/>
        <v>44054</v>
      </c>
      <c r="F16" s="75">
        <f t="shared" si="12"/>
        <v>43350</v>
      </c>
      <c r="G16" s="75">
        <f t="shared" si="12"/>
        <v>45741</v>
      </c>
      <c r="H16" s="75">
        <f t="shared" si="12"/>
        <v>47464</v>
      </c>
      <c r="I16" s="75">
        <f t="shared" si="12"/>
        <v>48287</v>
      </c>
      <c r="J16" s="75">
        <f t="shared" si="12"/>
        <v>52059</v>
      </c>
      <c r="K16" s="75">
        <f t="shared" si="12"/>
        <v>53889</v>
      </c>
      <c r="L16" s="75">
        <f t="shared" si="12"/>
        <v>53910</v>
      </c>
      <c r="M16" s="75">
        <f t="shared" si="12"/>
        <v>56884</v>
      </c>
      <c r="N16" s="75">
        <f t="shared" si="12"/>
        <v>55939</v>
      </c>
      <c r="O16" s="75">
        <f t="shared" si="12"/>
        <v>57740</v>
      </c>
      <c r="P16" s="75">
        <f t="shared" si="12"/>
        <v>64210</v>
      </c>
      <c r="Q16" s="75">
        <f t="shared" ref="Q16:R19" si="13">+Q27+Q38</f>
        <v>67057</v>
      </c>
      <c r="R16" s="75">
        <f t="shared" si="13"/>
        <v>69928</v>
      </c>
      <c r="S16" s="75">
        <f t="shared" ref="S16:T16" si="14">+S27+S38</f>
        <v>70984</v>
      </c>
      <c r="T16" s="75">
        <f t="shared" si="14"/>
        <v>98924</v>
      </c>
      <c r="U16" s="75">
        <f t="shared" ref="U16:V16" si="15">+U27+U38</f>
        <v>94371</v>
      </c>
      <c r="V16" s="75">
        <f t="shared" si="15"/>
        <v>110468</v>
      </c>
    </row>
    <row r="17" spans="1:25" ht="15" customHeight="1" x14ac:dyDescent="0.25">
      <c r="A17" s="78" t="s">
        <v>55</v>
      </c>
      <c r="B17" s="76">
        <f>+B28+B39</f>
        <v>15924</v>
      </c>
      <c r="C17" s="76">
        <f t="shared" si="12"/>
        <v>16696</v>
      </c>
      <c r="D17" s="76">
        <f t="shared" si="12"/>
        <v>17145</v>
      </c>
      <c r="E17" s="76">
        <f t="shared" si="12"/>
        <v>18403</v>
      </c>
      <c r="F17" s="76">
        <f t="shared" si="12"/>
        <v>18865</v>
      </c>
      <c r="G17" s="76">
        <f t="shared" si="12"/>
        <v>20111</v>
      </c>
      <c r="H17" s="76">
        <f t="shared" si="12"/>
        <v>20678</v>
      </c>
      <c r="I17" s="76">
        <f t="shared" si="12"/>
        <v>20254</v>
      </c>
      <c r="J17" s="76">
        <f t="shared" si="12"/>
        <v>22690</v>
      </c>
      <c r="K17" s="76">
        <f t="shared" si="12"/>
        <v>23575</v>
      </c>
      <c r="L17" s="76">
        <f t="shared" si="12"/>
        <v>23071</v>
      </c>
      <c r="M17" s="76">
        <f t="shared" si="12"/>
        <v>24335</v>
      </c>
      <c r="N17" s="76">
        <f t="shared" si="12"/>
        <v>23897</v>
      </c>
      <c r="O17" s="76">
        <f t="shared" si="12"/>
        <v>24739</v>
      </c>
      <c r="P17" s="76">
        <f t="shared" si="12"/>
        <v>27093</v>
      </c>
      <c r="Q17" s="76">
        <f t="shared" si="13"/>
        <v>29162</v>
      </c>
      <c r="R17" s="76">
        <f t="shared" si="13"/>
        <v>28967</v>
      </c>
      <c r="S17" s="76">
        <f t="shared" ref="S17:T17" si="16">+S28+S39</f>
        <v>28661</v>
      </c>
      <c r="T17" s="76">
        <f t="shared" si="16"/>
        <v>47047</v>
      </c>
      <c r="U17" s="76">
        <f t="shared" ref="U17:V17" si="17">+U28+U39</f>
        <v>39736</v>
      </c>
      <c r="V17" s="76">
        <f t="shared" si="17"/>
        <v>50787</v>
      </c>
    </row>
    <row r="18" spans="1:25" ht="15" customHeight="1" x14ac:dyDescent="0.25">
      <c r="A18" s="78" t="s">
        <v>56</v>
      </c>
      <c r="B18" s="76">
        <f>+B29+B40</f>
        <v>17510</v>
      </c>
      <c r="C18" s="76">
        <f t="shared" si="12"/>
        <v>18302</v>
      </c>
      <c r="D18" s="76">
        <f t="shared" si="12"/>
        <v>19282</v>
      </c>
      <c r="E18" s="76">
        <f t="shared" si="12"/>
        <v>21509</v>
      </c>
      <c r="F18" s="76">
        <f t="shared" si="12"/>
        <v>20456</v>
      </c>
      <c r="G18" s="76">
        <f t="shared" si="12"/>
        <v>21072</v>
      </c>
      <c r="H18" s="76">
        <f t="shared" si="12"/>
        <v>22249</v>
      </c>
      <c r="I18" s="76">
        <f t="shared" si="12"/>
        <v>22961</v>
      </c>
      <c r="J18" s="76">
        <f t="shared" si="12"/>
        <v>23950</v>
      </c>
      <c r="K18" s="76">
        <f t="shared" si="12"/>
        <v>24343</v>
      </c>
      <c r="L18" s="76">
        <f t="shared" si="12"/>
        <v>24487</v>
      </c>
      <c r="M18" s="76">
        <f t="shared" si="12"/>
        <v>26150</v>
      </c>
      <c r="N18" s="76">
        <f t="shared" si="12"/>
        <v>25746</v>
      </c>
      <c r="O18" s="76">
        <f t="shared" si="12"/>
        <v>26383</v>
      </c>
      <c r="P18" s="76">
        <f t="shared" si="12"/>
        <v>29258</v>
      </c>
      <c r="Q18" s="76">
        <f t="shared" si="13"/>
        <v>29549</v>
      </c>
      <c r="R18" s="76">
        <f t="shared" si="13"/>
        <v>31847</v>
      </c>
      <c r="S18" s="76">
        <f t="shared" ref="S18:T18" si="18">+S29+S40</f>
        <v>32228</v>
      </c>
      <c r="T18" s="76">
        <f t="shared" si="18"/>
        <v>40082</v>
      </c>
      <c r="U18" s="76">
        <f t="shared" ref="U18:V18" si="19">+U29+U40</f>
        <v>42423</v>
      </c>
      <c r="V18" s="76">
        <f t="shared" si="19"/>
        <v>45886</v>
      </c>
    </row>
    <row r="19" spans="1:25" ht="15" customHeight="1" x14ac:dyDescent="0.25">
      <c r="A19" s="78" t="s">
        <v>57</v>
      </c>
      <c r="B19" s="76">
        <f>+B30+B41</f>
        <v>3000</v>
      </c>
      <c r="C19" s="76">
        <f t="shared" si="12"/>
        <v>3284</v>
      </c>
      <c r="D19" s="76">
        <f t="shared" si="12"/>
        <v>3355</v>
      </c>
      <c r="E19" s="76">
        <f t="shared" si="12"/>
        <v>4142</v>
      </c>
      <c r="F19" s="76">
        <f t="shared" si="12"/>
        <v>4029</v>
      </c>
      <c r="G19" s="76">
        <f t="shared" si="12"/>
        <v>4558</v>
      </c>
      <c r="H19" s="76">
        <f t="shared" si="12"/>
        <v>4537</v>
      </c>
      <c r="I19" s="76">
        <f t="shared" si="12"/>
        <v>5072</v>
      </c>
      <c r="J19" s="76">
        <f t="shared" si="12"/>
        <v>5419</v>
      </c>
      <c r="K19" s="76">
        <f t="shared" si="12"/>
        <v>5971</v>
      </c>
      <c r="L19" s="76">
        <f t="shared" si="12"/>
        <v>6352</v>
      </c>
      <c r="M19" s="76">
        <f t="shared" si="12"/>
        <v>6399</v>
      </c>
      <c r="N19" s="76">
        <f t="shared" si="12"/>
        <v>6296</v>
      </c>
      <c r="O19" s="76">
        <f t="shared" si="12"/>
        <v>6618</v>
      </c>
      <c r="P19" s="76">
        <f t="shared" si="12"/>
        <v>7859</v>
      </c>
      <c r="Q19" s="76">
        <f t="shared" si="13"/>
        <v>8346</v>
      </c>
      <c r="R19" s="76">
        <f t="shared" si="13"/>
        <v>9114</v>
      </c>
      <c r="S19" s="76">
        <f t="shared" ref="S19:T19" si="20">+S30+S41</f>
        <v>10095</v>
      </c>
      <c r="T19" s="76">
        <f t="shared" si="20"/>
        <v>11795</v>
      </c>
      <c r="U19" s="76">
        <f t="shared" ref="U19:V19" si="21">+U30+U41</f>
        <v>12212</v>
      </c>
      <c r="V19" s="76">
        <f t="shared" si="21"/>
        <v>13795</v>
      </c>
    </row>
    <row r="20" spans="1:25" ht="15" customHeight="1" x14ac:dyDescent="0.25">
      <c r="A20" s="70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</row>
    <row r="21" spans="1:25" s="42" customFormat="1" ht="15" customHeight="1" x14ac:dyDescent="0.25">
      <c r="A21" s="72" t="s">
        <v>58</v>
      </c>
      <c r="B21" s="73">
        <f>B22+B27</f>
        <v>91586</v>
      </c>
      <c r="C21" s="73">
        <f t="shared" ref="C21:N21" si="22">C22+C27</f>
        <v>92937</v>
      </c>
      <c r="D21" s="73">
        <f t="shared" si="22"/>
        <v>96557</v>
      </c>
      <c r="E21" s="73">
        <f t="shared" si="22"/>
        <v>106778</v>
      </c>
      <c r="F21" s="73">
        <f t="shared" si="22"/>
        <v>107920</v>
      </c>
      <c r="G21" s="73">
        <f t="shared" si="22"/>
        <v>110218</v>
      </c>
      <c r="H21" s="73">
        <f t="shared" si="22"/>
        <v>110074</v>
      </c>
      <c r="I21" s="73">
        <f t="shared" si="22"/>
        <v>113124</v>
      </c>
      <c r="J21" s="73">
        <f t="shared" si="22"/>
        <v>123796</v>
      </c>
      <c r="K21" s="73">
        <f t="shared" si="22"/>
        <v>120522</v>
      </c>
      <c r="L21" s="73">
        <f t="shared" si="22"/>
        <v>122555</v>
      </c>
      <c r="M21" s="73">
        <f t="shared" si="22"/>
        <v>126063</v>
      </c>
      <c r="N21" s="73">
        <f t="shared" si="22"/>
        <v>125828</v>
      </c>
      <c r="O21" s="73">
        <f t="shared" ref="O21:T21" si="23">O22+O27</f>
        <v>125596</v>
      </c>
      <c r="P21" s="73">
        <f t="shared" si="23"/>
        <v>127548</v>
      </c>
      <c r="Q21" s="73">
        <f t="shared" si="23"/>
        <v>126525</v>
      </c>
      <c r="R21" s="73">
        <f t="shared" si="23"/>
        <v>129540</v>
      </c>
      <c r="S21" s="73">
        <f t="shared" si="23"/>
        <v>131861</v>
      </c>
      <c r="T21" s="73">
        <f t="shared" si="23"/>
        <v>195528</v>
      </c>
      <c r="U21" s="73">
        <f t="shared" ref="U21:V21" si="24">U22+U27</f>
        <v>172567</v>
      </c>
      <c r="V21" s="73">
        <f t="shared" si="24"/>
        <v>189929</v>
      </c>
      <c r="X21" s="46"/>
    </row>
    <row r="22" spans="1:25" s="42" customFormat="1" ht="15" customHeight="1" x14ac:dyDescent="0.25">
      <c r="A22" s="69" t="s">
        <v>50</v>
      </c>
      <c r="B22" s="75">
        <f>SUM(B23:B25)</f>
        <v>65651</v>
      </c>
      <c r="C22" s="75">
        <f t="shared" ref="C22:N22" si="25">SUM(C23:C25)</f>
        <v>65731</v>
      </c>
      <c r="D22" s="75">
        <f t="shared" si="25"/>
        <v>67980</v>
      </c>
      <c r="E22" s="75">
        <f t="shared" si="25"/>
        <v>75542</v>
      </c>
      <c r="F22" s="75">
        <f t="shared" si="25"/>
        <v>76628</v>
      </c>
      <c r="G22" s="75">
        <f t="shared" si="25"/>
        <v>77050</v>
      </c>
      <c r="H22" s="75">
        <f t="shared" si="25"/>
        <v>76107</v>
      </c>
      <c r="I22" s="75">
        <f t="shared" si="25"/>
        <v>78856</v>
      </c>
      <c r="J22" s="75">
        <f t="shared" si="25"/>
        <v>87162</v>
      </c>
      <c r="K22" s="75">
        <f t="shared" si="25"/>
        <v>83201</v>
      </c>
      <c r="L22" s="75">
        <f t="shared" si="25"/>
        <v>85327</v>
      </c>
      <c r="M22" s="75">
        <f t="shared" si="25"/>
        <v>86705</v>
      </c>
      <c r="N22" s="75">
        <f t="shared" si="25"/>
        <v>87659</v>
      </c>
      <c r="O22" s="75">
        <f t="shared" ref="O22:T22" si="26">SUM(O23:O25)</f>
        <v>87285</v>
      </c>
      <c r="P22" s="75">
        <f t="shared" si="26"/>
        <v>86173</v>
      </c>
      <c r="Q22" s="75">
        <f t="shared" si="26"/>
        <v>83752</v>
      </c>
      <c r="R22" s="75">
        <f t="shared" si="26"/>
        <v>85219</v>
      </c>
      <c r="S22" s="75">
        <f t="shared" si="26"/>
        <v>87884</v>
      </c>
      <c r="T22" s="75">
        <f t="shared" si="26"/>
        <v>133897</v>
      </c>
      <c r="U22" s="75">
        <f t="shared" ref="U22:V22" si="27">SUM(U23:U25)</f>
        <v>113679</v>
      </c>
      <c r="V22" s="75">
        <f t="shared" si="27"/>
        <v>121815</v>
      </c>
      <c r="X22" s="46"/>
    </row>
    <row r="23" spans="1:25" ht="15" customHeight="1" x14ac:dyDescent="0.2">
      <c r="A23" s="69" t="s">
        <v>51</v>
      </c>
      <c r="B23" s="76">
        <f>24062+100</f>
        <v>24162</v>
      </c>
      <c r="C23" s="76">
        <v>25674</v>
      </c>
      <c r="D23" s="76">
        <v>27538</v>
      </c>
      <c r="E23" s="76">
        <v>30057</v>
      </c>
      <c r="F23" s="76">
        <v>31189</v>
      </c>
      <c r="G23" s="76">
        <v>30829</v>
      </c>
      <c r="H23" s="76">
        <v>30877</v>
      </c>
      <c r="I23" s="76">
        <v>29777</v>
      </c>
      <c r="J23" s="76">
        <v>33580</v>
      </c>
      <c r="K23" s="76">
        <v>32300</v>
      </c>
      <c r="L23" s="76">
        <v>33775</v>
      </c>
      <c r="M23" s="76">
        <v>33751</v>
      </c>
      <c r="N23" s="76">
        <f>34419+114</f>
        <v>34533</v>
      </c>
      <c r="O23" s="76">
        <v>32757</v>
      </c>
      <c r="P23" s="76">
        <v>30555</v>
      </c>
      <c r="Q23" s="76">
        <v>31052</v>
      </c>
      <c r="R23" s="76">
        <v>32656</v>
      </c>
      <c r="S23" s="76">
        <v>32795</v>
      </c>
      <c r="T23" s="76">
        <v>49556</v>
      </c>
      <c r="U23" s="76">
        <v>38983</v>
      </c>
      <c r="V23" s="76">
        <v>42250</v>
      </c>
      <c r="X23" s="252"/>
      <c r="Y23" s="252"/>
    </row>
    <row r="24" spans="1:25" ht="15" customHeight="1" x14ac:dyDescent="0.2">
      <c r="A24" s="69" t="s">
        <v>52</v>
      </c>
      <c r="B24" s="76">
        <f>20382+66</f>
        <v>20448</v>
      </c>
      <c r="C24" s="76">
        <v>20309</v>
      </c>
      <c r="D24" s="76">
        <v>21773</v>
      </c>
      <c r="E24" s="76">
        <v>25143</v>
      </c>
      <c r="F24" s="76">
        <v>25338</v>
      </c>
      <c r="G24" s="76">
        <v>24816</v>
      </c>
      <c r="H24" s="76">
        <v>24756</v>
      </c>
      <c r="I24" s="76">
        <v>25019</v>
      </c>
      <c r="J24" s="76">
        <v>27106</v>
      </c>
      <c r="K24" s="76">
        <v>26263</v>
      </c>
      <c r="L24" s="76">
        <v>26563</v>
      </c>
      <c r="M24" s="76">
        <v>27629</v>
      </c>
      <c r="N24" s="76">
        <f>26777+186</f>
        <v>26963</v>
      </c>
      <c r="O24" s="76">
        <v>27672</v>
      </c>
      <c r="P24" s="76">
        <v>26997</v>
      </c>
      <c r="Q24" s="76">
        <v>25333</v>
      </c>
      <c r="R24" s="76">
        <v>26518</v>
      </c>
      <c r="S24" s="76">
        <v>27770</v>
      </c>
      <c r="T24" s="76">
        <v>44379</v>
      </c>
      <c r="U24" s="76">
        <v>37079</v>
      </c>
      <c r="V24" s="76">
        <v>39591</v>
      </c>
      <c r="X24" s="252"/>
      <c r="Y24" s="252"/>
    </row>
    <row r="25" spans="1:25" ht="15" customHeight="1" x14ac:dyDescent="0.2">
      <c r="A25" s="69" t="s">
        <v>53</v>
      </c>
      <c r="B25" s="76">
        <f>20956+85</f>
        <v>21041</v>
      </c>
      <c r="C25" s="76">
        <v>19748</v>
      </c>
      <c r="D25" s="76">
        <v>18669</v>
      </c>
      <c r="E25" s="76">
        <v>20342</v>
      </c>
      <c r="F25" s="76">
        <v>20101</v>
      </c>
      <c r="G25" s="76">
        <v>21405</v>
      </c>
      <c r="H25" s="76">
        <v>20474</v>
      </c>
      <c r="I25" s="76">
        <v>24060</v>
      </c>
      <c r="J25" s="76">
        <v>26476</v>
      </c>
      <c r="K25" s="76">
        <v>24638</v>
      </c>
      <c r="L25" s="76">
        <v>24989</v>
      </c>
      <c r="M25" s="76">
        <v>25325</v>
      </c>
      <c r="N25" s="76">
        <f>26048+115</f>
        <v>26163</v>
      </c>
      <c r="O25" s="76">
        <v>26856</v>
      </c>
      <c r="P25" s="76">
        <v>28621</v>
      </c>
      <c r="Q25" s="76">
        <v>27367</v>
      </c>
      <c r="R25" s="76">
        <v>26045</v>
      </c>
      <c r="S25" s="76">
        <v>27319</v>
      </c>
      <c r="T25" s="76">
        <v>39962</v>
      </c>
      <c r="U25" s="76">
        <v>37617</v>
      </c>
      <c r="V25" s="76">
        <v>39974</v>
      </c>
      <c r="X25" s="252"/>
      <c r="Y25" s="252"/>
    </row>
    <row r="26" spans="1:25" ht="15" customHeight="1" x14ac:dyDescent="0.25">
      <c r="A26" s="70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</row>
    <row r="27" spans="1:25" s="42" customFormat="1" ht="15" customHeight="1" x14ac:dyDescent="0.25">
      <c r="A27" s="78" t="s">
        <v>54</v>
      </c>
      <c r="B27" s="75">
        <f>SUM(B28:B30)</f>
        <v>25935</v>
      </c>
      <c r="C27" s="75">
        <f t="shared" ref="C27:N27" si="28">SUM(C28:C30)</f>
        <v>27206</v>
      </c>
      <c r="D27" s="75">
        <f t="shared" si="28"/>
        <v>28577</v>
      </c>
      <c r="E27" s="75">
        <f t="shared" si="28"/>
        <v>31236</v>
      </c>
      <c r="F27" s="75">
        <f t="shared" si="28"/>
        <v>31292</v>
      </c>
      <c r="G27" s="75">
        <f t="shared" si="28"/>
        <v>33168</v>
      </c>
      <c r="H27" s="75">
        <f t="shared" si="28"/>
        <v>33967</v>
      </c>
      <c r="I27" s="75">
        <f t="shared" si="28"/>
        <v>34268</v>
      </c>
      <c r="J27" s="75">
        <f t="shared" si="28"/>
        <v>36634</v>
      </c>
      <c r="K27" s="75">
        <f t="shared" si="28"/>
        <v>37321</v>
      </c>
      <c r="L27" s="75">
        <f t="shared" si="28"/>
        <v>37228</v>
      </c>
      <c r="M27" s="75">
        <f t="shared" si="28"/>
        <v>39358</v>
      </c>
      <c r="N27" s="75">
        <f t="shared" si="28"/>
        <v>38169</v>
      </c>
      <c r="O27" s="75">
        <f t="shared" ref="O27:T27" si="29">SUM(O28:O30)</f>
        <v>38311</v>
      </c>
      <c r="P27" s="75">
        <f t="shared" si="29"/>
        <v>41375</v>
      </c>
      <c r="Q27" s="75">
        <f t="shared" si="29"/>
        <v>42773</v>
      </c>
      <c r="R27" s="75">
        <f t="shared" si="29"/>
        <v>44321</v>
      </c>
      <c r="S27" s="75">
        <f t="shared" si="29"/>
        <v>43977</v>
      </c>
      <c r="T27" s="75">
        <f t="shared" si="29"/>
        <v>61631</v>
      </c>
      <c r="U27" s="75">
        <f t="shared" ref="U27:V27" si="30">SUM(U28:U30)</f>
        <v>58888</v>
      </c>
      <c r="V27" s="75">
        <f t="shared" si="30"/>
        <v>68114</v>
      </c>
      <c r="X27" s="46"/>
    </row>
    <row r="28" spans="1:25" ht="15" customHeight="1" x14ac:dyDescent="0.25">
      <c r="A28" s="78" t="s">
        <v>55</v>
      </c>
      <c r="B28" s="76">
        <f>11824+51</f>
        <v>11875</v>
      </c>
      <c r="C28" s="76">
        <v>12654</v>
      </c>
      <c r="D28" s="76">
        <v>13223</v>
      </c>
      <c r="E28" s="76">
        <v>13959</v>
      </c>
      <c r="F28" s="76">
        <v>14742</v>
      </c>
      <c r="G28" s="76">
        <v>15756</v>
      </c>
      <c r="H28" s="76">
        <v>15854</v>
      </c>
      <c r="I28" s="76">
        <v>15404</v>
      </c>
      <c r="J28" s="76">
        <v>17402</v>
      </c>
      <c r="K28" s="76">
        <v>17586</v>
      </c>
      <c r="L28" s="76">
        <v>17566</v>
      </c>
      <c r="M28" s="76">
        <v>18353</v>
      </c>
      <c r="N28" s="76">
        <f>17447+68</f>
        <v>17515</v>
      </c>
      <c r="O28" s="76">
        <v>17560</v>
      </c>
      <c r="P28" s="76">
        <v>18987</v>
      </c>
      <c r="Q28" s="76">
        <v>20340</v>
      </c>
      <c r="R28" s="76">
        <v>20262</v>
      </c>
      <c r="S28" s="76">
        <v>19666</v>
      </c>
      <c r="T28" s="76">
        <v>32754</v>
      </c>
      <c r="U28" s="76">
        <v>27052</v>
      </c>
      <c r="V28" s="76">
        <v>35220</v>
      </c>
    </row>
    <row r="29" spans="1:25" ht="15" customHeight="1" x14ac:dyDescent="0.25">
      <c r="A29" s="78" t="s">
        <v>56</v>
      </c>
      <c r="B29" s="76">
        <f>13825+36</f>
        <v>13861</v>
      </c>
      <c r="C29" s="76">
        <v>14348</v>
      </c>
      <c r="D29" s="76">
        <v>15242</v>
      </c>
      <c r="E29" s="76">
        <v>17027</v>
      </c>
      <c r="F29" s="76">
        <v>16414</v>
      </c>
      <c r="G29" s="76">
        <v>17191</v>
      </c>
      <c r="H29" s="76">
        <v>17956</v>
      </c>
      <c r="I29" s="76">
        <v>18669</v>
      </c>
      <c r="J29" s="76">
        <v>18992</v>
      </c>
      <c r="K29" s="76">
        <v>19423</v>
      </c>
      <c r="L29" s="76">
        <v>19381</v>
      </c>
      <c r="M29" s="76">
        <v>20755</v>
      </c>
      <c r="N29" s="76">
        <f>20349+23</f>
        <v>20372</v>
      </c>
      <c r="O29" s="76">
        <v>20509</v>
      </c>
      <c r="P29" s="76">
        <v>21924</v>
      </c>
      <c r="Q29" s="76">
        <v>22114</v>
      </c>
      <c r="R29" s="76">
        <v>23548</v>
      </c>
      <c r="S29" s="76">
        <v>23753</v>
      </c>
      <c r="T29" s="76">
        <v>28236</v>
      </c>
      <c r="U29" s="76">
        <v>30954</v>
      </c>
      <c r="V29" s="76">
        <v>32720</v>
      </c>
    </row>
    <row r="30" spans="1:25" ht="15" customHeight="1" x14ac:dyDescent="0.25">
      <c r="A30" s="78" t="s">
        <v>57</v>
      </c>
      <c r="B30" s="76">
        <v>199</v>
      </c>
      <c r="C30" s="76">
        <v>204</v>
      </c>
      <c r="D30" s="76">
        <v>112</v>
      </c>
      <c r="E30" s="76">
        <v>250</v>
      </c>
      <c r="F30" s="76">
        <v>136</v>
      </c>
      <c r="G30" s="76">
        <v>221</v>
      </c>
      <c r="H30" s="76">
        <v>157</v>
      </c>
      <c r="I30" s="76">
        <v>195</v>
      </c>
      <c r="J30" s="76">
        <v>240</v>
      </c>
      <c r="K30" s="76">
        <v>312</v>
      </c>
      <c r="L30" s="76">
        <v>281</v>
      </c>
      <c r="M30" s="76">
        <v>250</v>
      </c>
      <c r="N30" s="76">
        <v>282</v>
      </c>
      <c r="O30" s="76">
        <v>242</v>
      </c>
      <c r="P30" s="76">
        <v>464</v>
      </c>
      <c r="Q30" s="76">
        <v>319</v>
      </c>
      <c r="R30" s="76">
        <v>511</v>
      </c>
      <c r="S30" s="76">
        <v>558</v>
      </c>
      <c r="T30" s="76">
        <v>641</v>
      </c>
      <c r="U30" s="76">
        <v>882</v>
      </c>
      <c r="V30" s="76">
        <v>174</v>
      </c>
    </row>
    <row r="31" spans="1:25" ht="15" customHeight="1" x14ac:dyDescent="0.25">
      <c r="A31" s="70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</row>
    <row r="32" spans="1:25" s="42" customFormat="1" ht="15" customHeight="1" x14ac:dyDescent="0.25">
      <c r="A32" s="89" t="s">
        <v>59</v>
      </c>
      <c r="B32" s="73">
        <f>+B33+B38</f>
        <v>24930</v>
      </c>
      <c r="C32" s="73">
        <f t="shared" ref="C32:N32" si="31">+C33+C38</f>
        <v>24520</v>
      </c>
      <c r="D32" s="73">
        <f t="shared" si="31"/>
        <v>24859</v>
      </c>
      <c r="E32" s="73">
        <f t="shared" si="31"/>
        <v>29285</v>
      </c>
      <c r="F32" s="73">
        <f t="shared" si="31"/>
        <v>29068</v>
      </c>
      <c r="G32" s="73">
        <f t="shared" si="31"/>
        <v>28232</v>
      </c>
      <c r="H32" s="73">
        <f t="shared" si="31"/>
        <v>28683</v>
      </c>
      <c r="I32" s="73">
        <f t="shared" si="31"/>
        <v>30415</v>
      </c>
      <c r="J32" s="73">
        <f t="shared" si="31"/>
        <v>35974</v>
      </c>
      <c r="K32" s="73">
        <f t="shared" si="31"/>
        <v>36001</v>
      </c>
      <c r="L32" s="73">
        <f t="shared" si="31"/>
        <v>36035</v>
      </c>
      <c r="M32" s="73">
        <f t="shared" si="31"/>
        <v>36963</v>
      </c>
      <c r="N32" s="73">
        <f t="shared" si="31"/>
        <v>39506</v>
      </c>
      <c r="O32" s="73">
        <f t="shared" ref="O32:T32" si="32">+O33+O38</f>
        <v>43219</v>
      </c>
      <c r="P32" s="73">
        <f t="shared" si="32"/>
        <v>49954</v>
      </c>
      <c r="Q32" s="73">
        <f t="shared" si="32"/>
        <v>51543</v>
      </c>
      <c r="R32" s="73">
        <f t="shared" si="32"/>
        <v>53140</v>
      </c>
      <c r="S32" s="73">
        <f t="shared" si="32"/>
        <v>57009</v>
      </c>
      <c r="T32" s="73">
        <f t="shared" si="32"/>
        <v>81880</v>
      </c>
      <c r="U32" s="73">
        <f t="shared" ref="U32:V32" si="33">+U33+U38</f>
        <v>74504</v>
      </c>
      <c r="V32" s="73">
        <f t="shared" si="33"/>
        <v>83373</v>
      </c>
      <c r="X32" s="46"/>
    </row>
    <row r="33" spans="1:25" s="42" customFormat="1" ht="15" customHeight="1" x14ac:dyDescent="0.25">
      <c r="A33" s="69" t="s">
        <v>50</v>
      </c>
      <c r="B33" s="75">
        <f>SUM(B34:B36)</f>
        <v>14431</v>
      </c>
      <c r="C33" s="75">
        <f t="shared" ref="C33:N33" si="34">SUM(C34:C36)</f>
        <v>13444</v>
      </c>
      <c r="D33" s="75">
        <f t="shared" si="34"/>
        <v>13654</v>
      </c>
      <c r="E33" s="75">
        <f t="shared" si="34"/>
        <v>16467</v>
      </c>
      <c r="F33" s="75">
        <f t="shared" si="34"/>
        <v>17010</v>
      </c>
      <c r="G33" s="75">
        <f t="shared" si="34"/>
        <v>15659</v>
      </c>
      <c r="H33" s="75">
        <f t="shared" si="34"/>
        <v>15186</v>
      </c>
      <c r="I33" s="75">
        <f t="shared" si="34"/>
        <v>16396</v>
      </c>
      <c r="J33" s="75">
        <f t="shared" si="34"/>
        <v>20549</v>
      </c>
      <c r="K33" s="75">
        <f t="shared" si="34"/>
        <v>19433</v>
      </c>
      <c r="L33" s="75">
        <f t="shared" si="34"/>
        <v>19353</v>
      </c>
      <c r="M33" s="75">
        <f t="shared" si="34"/>
        <v>19437</v>
      </c>
      <c r="N33" s="75">
        <f t="shared" si="34"/>
        <v>21736</v>
      </c>
      <c r="O33" s="75">
        <f t="shared" ref="O33:T33" si="35">SUM(O34:O36)</f>
        <v>23790</v>
      </c>
      <c r="P33" s="75">
        <f t="shared" si="35"/>
        <v>27119</v>
      </c>
      <c r="Q33" s="75">
        <f t="shared" si="35"/>
        <v>27259</v>
      </c>
      <c r="R33" s="75">
        <f t="shared" si="35"/>
        <v>27533</v>
      </c>
      <c r="S33" s="75">
        <f t="shared" si="35"/>
        <v>30002</v>
      </c>
      <c r="T33" s="75">
        <f t="shared" si="35"/>
        <v>44587</v>
      </c>
      <c r="U33" s="75">
        <f t="shared" ref="U33:V33" si="36">SUM(U34:U36)</f>
        <v>39021</v>
      </c>
      <c r="V33" s="75">
        <f t="shared" si="36"/>
        <v>41019</v>
      </c>
      <c r="X33" s="46"/>
    </row>
    <row r="34" spans="1:25" ht="15" customHeight="1" x14ac:dyDescent="0.25">
      <c r="A34" s="69" t="s">
        <v>51</v>
      </c>
      <c r="B34" s="76">
        <v>5646</v>
      </c>
      <c r="C34" s="76">
        <v>5581</v>
      </c>
      <c r="D34" s="76">
        <v>5865</v>
      </c>
      <c r="E34" s="76">
        <v>7107</v>
      </c>
      <c r="F34" s="76">
        <v>7113</v>
      </c>
      <c r="G34" s="76">
        <v>6593</v>
      </c>
      <c r="H34" s="76">
        <v>6637</v>
      </c>
      <c r="I34" s="76">
        <v>7167</v>
      </c>
      <c r="J34" s="76">
        <v>8204</v>
      </c>
      <c r="K34" s="76">
        <v>7788</v>
      </c>
      <c r="L34" s="76">
        <v>8065</v>
      </c>
      <c r="M34" s="76">
        <v>8034</v>
      </c>
      <c r="N34" s="76">
        <v>9876</v>
      </c>
      <c r="O34" s="76">
        <v>10470</v>
      </c>
      <c r="P34" s="76">
        <v>10648</v>
      </c>
      <c r="Q34" s="76">
        <v>10772</v>
      </c>
      <c r="R34" s="76">
        <v>10800</v>
      </c>
      <c r="S34" s="76">
        <v>11661</v>
      </c>
      <c r="T34" s="76">
        <v>16968</v>
      </c>
      <c r="U34" s="76">
        <v>13128</v>
      </c>
      <c r="V34" s="76">
        <v>13985</v>
      </c>
    </row>
    <row r="35" spans="1:25" ht="15" customHeight="1" x14ac:dyDescent="0.25">
      <c r="A35" s="69" t="s">
        <v>52</v>
      </c>
      <c r="B35" s="76">
        <v>4646</v>
      </c>
      <c r="C35" s="76">
        <v>4329</v>
      </c>
      <c r="D35" s="76">
        <v>4328</v>
      </c>
      <c r="E35" s="76">
        <v>5385</v>
      </c>
      <c r="F35" s="76">
        <v>5554</v>
      </c>
      <c r="G35" s="76">
        <v>4923</v>
      </c>
      <c r="H35" s="76">
        <v>4717</v>
      </c>
      <c r="I35" s="76">
        <v>4882</v>
      </c>
      <c r="J35" s="76">
        <v>6478</v>
      </c>
      <c r="K35" s="76">
        <v>5929</v>
      </c>
      <c r="L35" s="76">
        <v>5804</v>
      </c>
      <c r="M35" s="76">
        <v>5895</v>
      </c>
      <c r="N35" s="76">
        <v>6155</v>
      </c>
      <c r="O35" s="76">
        <v>7479</v>
      </c>
      <c r="P35" s="76">
        <v>8509</v>
      </c>
      <c r="Q35" s="76">
        <v>8247</v>
      </c>
      <c r="R35" s="76">
        <v>8374</v>
      </c>
      <c r="S35" s="76">
        <v>9219</v>
      </c>
      <c r="T35" s="76">
        <v>14595</v>
      </c>
      <c r="U35" s="76">
        <v>13233</v>
      </c>
      <c r="V35" s="76">
        <v>13043</v>
      </c>
      <c r="X35" s="42"/>
    </row>
    <row r="36" spans="1:25" ht="15" customHeight="1" x14ac:dyDescent="0.25">
      <c r="A36" s="69" t="s">
        <v>53</v>
      </c>
      <c r="B36" s="76">
        <v>4139</v>
      </c>
      <c r="C36" s="76">
        <v>3534</v>
      </c>
      <c r="D36" s="76">
        <v>3461</v>
      </c>
      <c r="E36" s="76">
        <v>3975</v>
      </c>
      <c r="F36" s="76">
        <v>4343</v>
      </c>
      <c r="G36" s="76">
        <v>4143</v>
      </c>
      <c r="H36" s="76">
        <v>3832</v>
      </c>
      <c r="I36" s="76">
        <v>4347</v>
      </c>
      <c r="J36" s="76">
        <v>5867</v>
      </c>
      <c r="K36" s="76">
        <v>5716</v>
      </c>
      <c r="L36" s="76">
        <v>5484</v>
      </c>
      <c r="M36" s="76">
        <v>5508</v>
      </c>
      <c r="N36" s="76">
        <v>5705</v>
      </c>
      <c r="O36" s="76">
        <v>5841</v>
      </c>
      <c r="P36" s="76">
        <v>7962</v>
      </c>
      <c r="Q36" s="76">
        <v>8240</v>
      </c>
      <c r="R36" s="76">
        <v>8359</v>
      </c>
      <c r="S36" s="76">
        <v>9122</v>
      </c>
      <c r="T36" s="76">
        <v>13024</v>
      </c>
      <c r="U36" s="76">
        <v>12660</v>
      </c>
      <c r="V36" s="76">
        <v>13991</v>
      </c>
      <c r="X36" s="42"/>
    </row>
    <row r="37" spans="1:25" ht="15" customHeight="1" x14ac:dyDescent="0.25">
      <c r="A37" s="70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</row>
    <row r="38" spans="1:25" s="42" customFormat="1" ht="15" customHeight="1" x14ac:dyDescent="0.25">
      <c r="A38" s="78" t="s">
        <v>54</v>
      </c>
      <c r="B38" s="75">
        <f>SUM(B39:B41)</f>
        <v>10499</v>
      </c>
      <c r="C38" s="75">
        <f t="shared" ref="C38:N38" si="37">SUM(C39:C41)</f>
        <v>11076</v>
      </c>
      <c r="D38" s="75">
        <f t="shared" si="37"/>
        <v>11205</v>
      </c>
      <c r="E38" s="75">
        <f t="shared" si="37"/>
        <v>12818</v>
      </c>
      <c r="F38" s="75">
        <f t="shared" si="37"/>
        <v>12058</v>
      </c>
      <c r="G38" s="75">
        <f t="shared" si="37"/>
        <v>12573</v>
      </c>
      <c r="H38" s="75">
        <f t="shared" si="37"/>
        <v>13497</v>
      </c>
      <c r="I38" s="75">
        <f t="shared" si="37"/>
        <v>14019</v>
      </c>
      <c r="J38" s="75">
        <f t="shared" si="37"/>
        <v>15425</v>
      </c>
      <c r="K38" s="75">
        <f t="shared" si="37"/>
        <v>16568</v>
      </c>
      <c r="L38" s="75">
        <f t="shared" si="37"/>
        <v>16682</v>
      </c>
      <c r="M38" s="75">
        <f t="shared" si="37"/>
        <v>17526</v>
      </c>
      <c r="N38" s="75">
        <f t="shared" si="37"/>
        <v>17770</v>
      </c>
      <c r="O38" s="75">
        <f t="shared" ref="O38:T38" si="38">SUM(O39:O41)</f>
        <v>19429</v>
      </c>
      <c r="P38" s="75">
        <f t="shared" si="38"/>
        <v>22835</v>
      </c>
      <c r="Q38" s="75">
        <f t="shared" si="38"/>
        <v>24284</v>
      </c>
      <c r="R38" s="75">
        <f t="shared" si="38"/>
        <v>25607</v>
      </c>
      <c r="S38" s="75">
        <f t="shared" si="38"/>
        <v>27007</v>
      </c>
      <c r="T38" s="75">
        <f t="shared" si="38"/>
        <v>37293</v>
      </c>
      <c r="U38" s="75">
        <f t="shared" ref="U38:V38" si="39">SUM(U39:U41)</f>
        <v>35483</v>
      </c>
      <c r="V38" s="75">
        <f t="shared" si="39"/>
        <v>42354</v>
      </c>
    </row>
    <row r="39" spans="1:25" ht="15" customHeight="1" x14ac:dyDescent="0.25">
      <c r="A39" s="78" t="s">
        <v>55</v>
      </c>
      <c r="B39" s="76">
        <v>4049</v>
      </c>
      <c r="C39" s="76">
        <v>4042</v>
      </c>
      <c r="D39" s="76">
        <v>3922</v>
      </c>
      <c r="E39" s="76">
        <v>4444</v>
      </c>
      <c r="F39" s="76">
        <v>4123</v>
      </c>
      <c r="G39" s="76">
        <v>4355</v>
      </c>
      <c r="H39" s="76">
        <v>4824</v>
      </c>
      <c r="I39" s="76">
        <v>4850</v>
      </c>
      <c r="J39" s="76">
        <v>5288</v>
      </c>
      <c r="K39" s="76">
        <v>5989</v>
      </c>
      <c r="L39" s="76">
        <v>5505</v>
      </c>
      <c r="M39" s="76">
        <v>5982</v>
      </c>
      <c r="N39" s="76">
        <v>6382</v>
      </c>
      <c r="O39" s="76">
        <v>7179</v>
      </c>
      <c r="P39" s="76">
        <v>8106</v>
      </c>
      <c r="Q39" s="76">
        <v>8822</v>
      </c>
      <c r="R39" s="76">
        <v>8705</v>
      </c>
      <c r="S39" s="76">
        <v>8995</v>
      </c>
      <c r="T39" s="76">
        <v>14293</v>
      </c>
      <c r="U39" s="76">
        <v>12684</v>
      </c>
      <c r="V39" s="76">
        <v>15567</v>
      </c>
    </row>
    <row r="40" spans="1:25" ht="15" customHeight="1" x14ac:dyDescent="0.25">
      <c r="A40" s="78" t="s">
        <v>56</v>
      </c>
      <c r="B40" s="76">
        <v>3649</v>
      </c>
      <c r="C40" s="76">
        <v>3954</v>
      </c>
      <c r="D40" s="76">
        <v>4040</v>
      </c>
      <c r="E40" s="76">
        <v>4482</v>
      </c>
      <c r="F40" s="76">
        <v>4042</v>
      </c>
      <c r="G40" s="76">
        <v>3881</v>
      </c>
      <c r="H40" s="76">
        <v>4293</v>
      </c>
      <c r="I40" s="76">
        <v>4292</v>
      </c>
      <c r="J40" s="76">
        <v>4958</v>
      </c>
      <c r="K40" s="76">
        <v>4920</v>
      </c>
      <c r="L40" s="76">
        <v>5106</v>
      </c>
      <c r="M40" s="76">
        <v>5395</v>
      </c>
      <c r="N40" s="76">
        <v>5374</v>
      </c>
      <c r="O40" s="76">
        <v>5874</v>
      </c>
      <c r="P40" s="76">
        <v>7334</v>
      </c>
      <c r="Q40" s="76">
        <v>7435</v>
      </c>
      <c r="R40" s="76">
        <v>8299</v>
      </c>
      <c r="S40" s="76">
        <v>8475</v>
      </c>
      <c r="T40" s="76">
        <v>11846</v>
      </c>
      <c r="U40" s="76">
        <v>11469</v>
      </c>
      <c r="V40" s="76">
        <v>13166</v>
      </c>
    </row>
    <row r="41" spans="1:25" ht="15" customHeight="1" thickBot="1" x14ac:dyDescent="0.3">
      <c r="A41" s="79" t="s">
        <v>57</v>
      </c>
      <c r="B41" s="80">
        <v>2801</v>
      </c>
      <c r="C41" s="80">
        <v>3080</v>
      </c>
      <c r="D41" s="80">
        <v>3243</v>
      </c>
      <c r="E41" s="80">
        <v>3892</v>
      </c>
      <c r="F41" s="80">
        <v>3893</v>
      </c>
      <c r="G41" s="80">
        <v>4337</v>
      </c>
      <c r="H41" s="80">
        <v>4380</v>
      </c>
      <c r="I41" s="80">
        <v>4877</v>
      </c>
      <c r="J41" s="80">
        <v>5179</v>
      </c>
      <c r="K41" s="80">
        <v>5659</v>
      </c>
      <c r="L41" s="80">
        <v>6071</v>
      </c>
      <c r="M41" s="80">
        <v>6149</v>
      </c>
      <c r="N41" s="80">
        <v>6014</v>
      </c>
      <c r="O41" s="80">
        <v>6376</v>
      </c>
      <c r="P41" s="80">
        <v>7395</v>
      </c>
      <c r="Q41" s="80">
        <v>8027</v>
      </c>
      <c r="R41" s="80">
        <v>8603</v>
      </c>
      <c r="S41" s="80">
        <v>9537</v>
      </c>
      <c r="T41" s="80">
        <v>11154</v>
      </c>
      <c r="U41" s="80">
        <v>11330</v>
      </c>
      <c r="V41" s="80">
        <v>13621</v>
      </c>
    </row>
    <row r="42" spans="1:25" ht="15" customHeight="1" x14ac:dyDescent="0.25">
      <c r="A42" s="375" t="s">
        <v>224</v>
      </c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262"/>
      <c r="T42" s="290"/>
      <c r="U42" s="304"/>
      <c r="V42" s="327"/>
    </row>
    <row r="43" spans="1:25" ht="15" customHeight="1" x14ac:dyDescent="0.2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262"/>
      <c r="T43" s="290"/>
      <c r="U43" s="304"/>
      <c r="V43" s="327"/>
    </row>
    <row r="44" spans="1:25" ht="15" customHeight="1" x14ac:dyDescent="0.25">
      <c r="A44" s="82"/>
    </row>
    <row r="45" spans="1:25" ht="15" customHeight="1" x14ac:dyDescent="0.25">
      <c r="A45" s="81"/>
    </row>
    <row r="46" spans="1:25" ht="15" customHeight="1" x14ac:dyDescent="0.25">
      <c r="A46" s="273" t="s">
        <v>413</v>
      </c>
      <c r="B46" s="273"/>
      <c r="C46" s="273"/>
      <c r="D46" s="273"/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73"/>
      <c r="S46" s="273"/>
      <c r="T46" s="273"/>
      <c r="U46" s="273"/>
      <c r="V46" s="273"/>
      <c r="W46" s="29"/>
      <c r="X46"/>
      <c r="Y46"/>
    </row>
    <row r="47" spans="1:25" ht="15" customHeight="1" x14ac:dyDescent="0.2">
      <c r="A47" s="273" t="s">
        <v>60</v>
      </c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9"/>
      <c r="X47" s="372" t="s">
        <v>317</v>
      </c>
      <c r="Y47" s="372"/>
    </row>
    <row r="48" spans="1:25" ht="15" customHeight="1" x14ac:dyDescent="0.2">
      <c r="A48" s="273" t="s">
        <v>234</v>
      </c>
      <c r="B48" s="273"/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W48" s="30"/>
      <c r="X48" s="372"/>
      <c r="Y48" s="372"/>
    </row>
    <row r="49" spans="1:29" ht="15" customHeight="1" x14ac:dyDescent="0.25">
      <c r="A49" s="273" t="s">
        <v>230</v>
      </c>
      <c r="B49" s="273"/>
      <c r="C49" s="273"/>
      <c r="D49" s="273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</row>
    <row r="50" spans="1:29" ht="15" customHeight="1" x14ac:dyDescent="0.25">
      <c r="A50" s="273" t="s">
        <v>480</v>
      </c>
      <c r="B50" s="273"/>
      <c r="C50" s="273"/>
      <c r="D50" s="273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</row>
    <row r="51" spans="1:29" ht="15" customHeight="1" x14ac:dyDescent="0.25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67"/>
      <c r="T51" s="295"/>
      <c r="U51" s="309"/>
      <c r="V51" s="332"/>
    </row>
    <row r="52" spans="1:29" s="42" customFormat="1" ht="15" customHeight="1" thickBot="1" x14ac:dyDescent="0.3">
      <c r="A52" s="382"/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266"/>
      <c r="T52" s="294"/>
      <c r="U52" s="308"/>
      <c r="V52" s="331"/>
    </row>
    <row r="53" spans="1:29" s="42" customFormat="1" ht="15" customHeight="1" thickBot="1" x14ac:dyDescent="0.3">
      <c r="A53" s="43" t="s">
        <v>228</v>
      </c>
      <c r="B53" s="44">
        <v>2000</v>
      </c>
      <c r="C53" s="44">
        <v>2001</v>
      </c>
      <c r="D53" s="44">
        <v>2002</v>
      </c>
      <c r="E53" s="44">
        <v>2003</v>
      </c>
      <c r="F53" s="44">
        <v>2004</v>
      </c>
      <c r="G53" s="44">
        <v>2005</v>
      </c>
      <c r="H53" s="44">
        <v>2006</v>
      </c>
      <c r="I53" s="44">
        <v>2007</v>
      </c>
      <c r="J53" s="44">
        <v>2008</v>
      </c>
      <c r="K53" s="44">
        <v>2009</v>
      </c>
      <c r="L53" s="44">
        <v>2010</v>
      </c>
      <c r="M53" s="44">
        <v>2011</v>
      </c>
      <c r="N53" s="44">
        <v>2012</v>
      </c>
      <c r="O53" s="44">
        <v>2013</v>
      </c>
      <c r="P53" s="44">
        <v>2014</v>
      </c>
      <c r="Q53" s="44">
        <v>2015</v>
      </c>
      <c r="R53" s="44">
        <v>2016</v>
      </c>
      <c r="S53" s="44">
        <v>2017</v>
      </c>
      <c r="T53" s="44">
        <v>2018</v>
      </c>
      <c r="U53" s="44">
        <v>2019</v>
      </c>
      <c r="V53" s="44">
        <v>2020</v>
      </c>
    </row>
    <row r="54" spans="1:29" ht="15" customHeight="1" x14ac:dyDescent="0.25">
      <c r="A54" s="71"/>
    </row>
    <row r="55" spans="1:29" s="74" customFormat="1" ht="15" customHeight="1" x14ac:dyDescent="0.25">
      <c r="A55" s="72" t="s">
        <v>19</v>
      </c>
      <c r="B55" s="73">
        <f>+B66+B77</f>
        <v>63204</v>
      </c>
      <c r="C55" s="73">
        <f t="shared" ref="C55:P59" si="40">+C66+C77</f>
        <v>70690</v>
      </c>
      <c r="D55" s="73">
        <f t="shared" si="40"/>
        <v>73468</v>
      </c>
      <c r="E55" s="73">
        <f t="shared" si="40"/>
        <v>77308</v>
      </c>
      <c r="F55" s="73">
        <f t="shared" si="40"/>
        <v>79955</v>
      </c>
      <c r="G55" s="73">
        <f t="shared" si="40"/>
        <v>85212</v>
      </c>
      <c r="H55" s="73">
        <f t="shared" si="40"/>
        <v>85650</v>
      </c>
      <c r="I55" s="73">
        <f t="shared" si="40"/>
        <v>83878</v>
      </c>
      <c r="J55" s="73">
        <f t="shared" si="40"/>
        <v>90016</v>
      </c>
      <c r="K55" s="73">
        <f t="shared" si="40"/>
        <v>98042</v>
      </c>
      <c r="L55" s="73">
        <f t="shared" si="40"/>
        <v>97882</v>
      </c>
      <c r="M55" s="73">
        <f t="shared" si="40"/>
        <v>96953</v>
      </c>
      <c r="N55" s="73">
        <f t="shared" si="40"/>
        <v>96690</v>
      </c>
      <c r="O55" s="73">
        <f t="shared" si="40"/>
        <v>96512</v>
      </c>
      <c r="P55" s="73">
        <f t="shared" si="40"/>
        <v>93242</v>
      </c>
      <c r="Q55" s="73">
        <f t="shared" ref="Q55:R59" si="41">+Q66+Q77</f>
        <v>90913</v>
      </c>
      <c r="R55" s="73">
        <f t="shared" si="41"/>
        <v>86722</v>
      </c>
      <c r="S55" s="73">
        <f t="shared" ref="S55:T55" si="42">+S66+S77</f>
        <v>84753</v>
      </c>
      <c r="T55" s="73">
        <f t="shared" si="42"/>
        <v>33043</v>
      </c>
      <c r="U55" s="73">
        <f t="shared" ref="U55:V55" si="43">+U66+U77</f>
        <v>76733</v>
      </c>
      <c r="V55" s="73">
        <f t="shared" si="43"/>
        <v>61123</v>
      </c>
      <c r="X55" s="76"/>
      <c r="Y55" s="76"/>
      <c r="Z55" s="76"/>
      <c r="AA55" s="76"/>
      <c r="AB55" s="76"/>
      <c r="AC55" s="76"/>
    </row>
    <row r="56" spans="1:29" s="42" customFormat="1" ht="15" customHeight="1" x14ac:dyDescent="0.25">
      <c r="A56" s="69" t="s">
        <v>50</v>
      </c>
      <c r="B56" s="75">
        <f>+B67+B78</f>
        <v>46688</v>
      </c>
      <c r="C56" s="75">
        <f t="shared" si="40"/>
        <v>50566</v>
      </c>
      <c r="D56" s="75">
        <f t="shared" si="40"/>
        <v>52205</v>
      </c>
      <c r="E56" s="75">
        <f t="shared" si="40"/>
        <v>55820</v>
      </c>
      <c r="F56" s="75">
        <f t="shared" si="40"/>
        <v>57800</v>
      </c>
      <c r="G56" s="75">
        <f t="shared" si="40"/>
        <v>61143</v>
      </c>
      <c r="H56" s="75">
        <f t="shared" si="40"/>
        <v>59652</v>
      </c>
      <c r="I56" s="75">
        <f t="shared" si="40"/>
        <v>57315</v>
      </c>
      <c r="J56" s="75">
        <f t="shared" si="40"/>
        <v>61835</v>
      </c>
      <c r="K56" s="75">
        <f t="shared" si="40"/>
        <v>67427</v>
      </c>
      <c r="L56" s="75">
        <f t="shared" si="40"/>
        <v>67744</v>
      </c>
      <c r="M56" s="75">
        <f t="shared" si="40"/>
        <v>68846</v>
      </c>
      <c r="N56" s="75">
        <f t="shared" si="40"/>
        <v>68169</v>
      </c>
      <c r="O56" s="75">
        <f t="shared" si="40"/>
        <v>67469</v>
      </c>
      <c r="P56" s="75">
        <f t="shared" si="40"/>
        <v>65209</v>
      </c>
      <c r="Q56" s="75">
        <f t="shared" si="41"/>
        <v>61253</v>
      </c>
      <c r="R56" s="75">
        <f t="shared" si="41"/>
        <v>57761</v>
      </c>
      <c r="S56" s="75">
        <f t="shared" ref="S56:T56" si="44">+S67+S78</f>
        <v>56691</v>
      </c>
      <c r="T56" s="75">
        <f t="shared" si="44"/>
        <v>23017</v>
      </c>
      <c r="U56" s="75">
        <f t="shared" ref="U56:V56" si="45">+U67+U78</f>
        <v>51451</v>
      </c>
      <c r="V56" s="75">
        <f t="shared" si="45"/>
        <v>45927</v>
      </c>
      <c r="X56" s="76"/>
      <c r="Y56" s="76"/>
      <c r="Z56" s="76"/>
      <c r="AA56" s="76"/>
      <c r="AB56" s="76"/>
      <c r="AC56" s="76"/>
    </row>
    <row r="57" spans="1:29" ht="15" customHeight="1" x14ac:dyDescent="0.25">
      <c r="A57" s="69" t="s">
        <v>51</v>
      </c>
      <c r="B57" s="76">
        <f>+B68+B79</f>
        <v>19415</v>
      </c>
      <c r="C57" s="76">
        <f t="shared" si="40"/>
        <v>20655</v>
      </c>
      <c r="D57" s="76">
        <f t="shared" si="40"/>
        <v>21169</v>
      </c>
      <c r="E57" s="76">
        <f t="shared" si="40"/>
        <v>22285</v>
      </c>
      <c r="F57" s="76">
        <f t="shared" si="40"/>
        <v>20598</v>
      </c>
      <c r="G57" s="76">
        <f t="shared" si="40"/>
        <v>22285</v>
      </c>
      <c r="H57" s="76">
        <f t="shared" si="40"/>
        <v>21777</v>
      </c>
      <c r="I57" s="76">
        <f t="shared" si="40"/>
        <v>22239</v>
      </c>
      <c r="J57" s="76">
        <f t="shared" si="40"/>
        <v>26178</v>
      </c>
      <c r="K57" s="76">
        <f t="shared" si="40"/>
        <v>28067</v>
      </c>
      <c r="L57" s="76">
        <f t="shared" si="40"/>
        <v>28245</v>
      </c>
      <c r="M57" s="76">
        <f t="shared" si="40"/>
        <v>29020</v>
      </c>
      <c r="N57" s="76">
        <f t="shared" si="40"/>
        <v>29071</v>
      </c>
      <c r="O57" s="76">
        <f t="shared" si="40"/>
        <v>27390</v>
      </c>
      <c r="P57" s="76">
        <f t="shared" si="40"/>
        <v>25015</v>
      </c>
      <c r="Q57" s="76">
        <f t="shared" si="41"/>
        <v>22536</v>
      </c>
      <c r="R57" s="76">
        <f t="shared" si="41"/>
        <v>21894</v>
      </c>
      <c r="S57" s="76">
        <f t="shared" ref="S57:T57" si="46">+S68+S79</f>
        <v>21299</v>
      </c>
      <c r="T57" s="76">
        <f t="shared" si="46"/>
        <v>10816</v>
      </c>
      <c r="U57" s="76">
        <f t="shared" ref="U57:V57" si="47">+U68+U79</f>
        <v>17810</v>
      </c>
      <c r="V57" s="76">
        <f t="shared" si="47"/>
        <v>20147</v>
      </c>
    </row>
    <row r="58" spans="1:29" ht="15" customHeight="1" x14ac:dyDescent="0.25">
      <c r="A58" s="69" t="s">
        <v>52</v>
      </c>
      <c r="B58" s="76">
        <f>+B69+B80</f>
        <v>16030</v>
      </c>
      <c r="C58" s="76">
        <f t="shared" si="40"/>
        <v>16691</v>
      </c>
      <c r="D58" s="76">
        <f t="shared" si="40"/>
        <v>17149</v>
      </c>
      <c r="E58" s="76">
        <f t="shared" si="40"/>
        <v>18139</v>
      </c>
      <c r="F58" s="76">
        <f t="shared" si="40"/>
        <v>17875</v>
      </c>
      <c r="G58" s="76">
        <f t="shared" si="40"/>
        <v>18950</v>
      </c>
      <c r="H58" s="76">
        <f t="shared" si="40"/>
        <v>19660</v>
      </c>
      <c r="I58" s="76">
        <f t="shared" si="40"/>
        <v>19848</v>
      </c>
      <c r="J58" s="76">
        <f t="shared" si="40"/>
        <v>21192</v>
      </c>
      <c r="K58" s="76">
        <f t="shared" si="40"/>
        <v>22804</v>
      </c>
      <c r="L58" s="76">
        <f t="shared" si="40"/>
        <v>22958</v>
      </c>
      <c r="M58" s="76">
        <f t="shared" si="40"/>
        <v>23670</v>
      </c>
      <c r="N58" s="76">
        <f t="shared" si="40"/>
        <v>23059</v>
      </c>
      <c r="O58" s="76">
        <f t="shared" si="40"/>
        <v>24138</v>
      </c>
      <c r="P58" s="76">
        <f t="shared" si="40"/>
        <v>24155</v>
      </c>
      <c r="Q58" s="76">
        <f t="shared" si="41"/>
        <v>22052</v>
      </c>
      <c r="R58" s="76">
        <f t="shared" si="41"/>
        <v>20737</v>
      </c>
      <c r="S58" s="76">
        <f t="shared" ref="S58:T58" si="48">+S69+S80</f>
        <v>20779</v>
      </c>
      <c r="T58" s="76">
        <f t="shared" si="48"/>
        <v>7684</v>
      </c>
      <c r="U58" s="76">
        <f t="shared" ref="U58:V58" si="49">+U69+U80</f>
        <v>19642</v>
      </c>
      <c r="V58" s="76">
        <f t="shared" si="49"/>
        <v>15599</v>
      </c>
    </row>
    <row r="59" spans="1:29" ht="15" customHeight="1" x14ac:dyDescent="0.25">
      <c r="A59" s="69" t="s">
        <v>53</v>
      </c>
      <c r="B59" s="76">
        <f>+B70+B81</f>
        <v>11243</v>
      </c>
      <c r="C59" s="76">
        <f t="shared" si="40"/>
        <v>13220</v>
      </c>
      <c r="D59" s="76">
        <f t="shared" si="40"/>
        <v>13887</v>
      </c>
      <c r="E59" s="76">
        <f t="shared" si="40"/>
        <v>15396</v>
      </c>
      <c r="F59" s="76">
        <f t="shared" si="40"/>
        <v>19327</v>
      </c>
      <c r="G59" s="76">
        <f t="shared" si="40"/>
        <v>19908</v>
      </c>
      <c r="H59" s="76">
        <f t="shared" si="40"/>
        <v>18215</v>
      </c>
      <c r="I59" s="76">
        <f t="shared" si="40"/>
        <v>15228</v>
      </c>
      <c r="J59" s="76">
        <f t="shared" si="40"/>
        <v>14465</v>
      </c>
      <c r="K59" s="76">
        <f t="shared" si="40"/>
        <v>16556</v>
      </c>
      <c r="L59" s="76">
        <f t="shared" si="40"/>
        <v>16541</v>
      </c>
      <c r="M59" s="76">
        <f t="shared" si="40"/>
        <v>16156</v>
      </c>
      <c r="N59" s="76">
        <f t="shared" si="40"/>
        <v>16039</v>
      </c>
      <c r="O59" s="76">
        <f t="shared" si="40"/>
        <v>15941</v>
      </c>
      <c r="P59" s="76">
        <f t="shared" si="40"/>
        <v>16039</v>
      </c>
      <c r="Q59" s="76">
        <f t="shared" si="41"/>
        <v>16665</v>
      </c>
      <c r="R59" s="76">
        <f t="shared" si="41"/>
        <v>15130</v>
      </c>
      <c r="S59" s="76">
        <f t="shared" ref="S59:T59" si="50">+S70+S81</f>
        <v>14613</v>
      </c>
      <c r="T59" s="76">
        <f t="shared" si="50"/>
        <v>4517</v>
      </c>
      <c r="U59" s="76">
        <f t="shared" ref="U59:V59" si="51">+U70+U81</f>
        <v>13999</v>
      </c>
      <c r="V59" s="76">
        <f t="shared" si="51"/>
        <v>10181</v>
      </c>
    </row>
    <row r="60" spans="1:29" ht="15" customHeight="1" x14ac:dyDescent="0.25">
      <c r="A60" s="70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</row>
    <row r="61" spans="1:29" s="42" customFormat="1" ht="15" customHeight="1" x14ac:dyDescent="0.25">
      <c r="A61" s="78" t="s">
        <v>54</v>
      </c>
      <c r="B61" s="75">
        <f>+B72+B83</f>
        <v>16516</v>
      </c>
      <c r="C61" s="75">
        <f t="shared" ref="C61:P64" si="52">+C72+C83</f>
        <v>20124</v>
      </c>
      <c r="D61" s="75">
        <f t="shared" si="52"/>
        <v>21263</v>
      </c>
      <c r="E61" s="75">
        <f t="shared" si="52"/>
        <v>21488</v>
      </c>
      <c r="F61" s="75">
        <f t="shared" si="52"/>
        <v>22155</v>
      </c>
      <c r="G61" s="75">
        <f t="shared" si="52"/>
        <v>24069</v>
      </c>
      <c r="H61" s="75">
        <f t="shared" si="52"/>
        <v>25998</v>
      </c>
      <c r="I61" s="75">
        <f t="shared" si="52"/>
        <v>26563</v>
      </c>
      <c r="J61" s="75">
        <f t="shared" si="52"/>
        <v>28181</v>
      </c>
      <c r="K61" s="75">
        <f t="shared" si="52"/>
        <v>30615</v>
      </c>
      <c r="L61" s="75">
        <f t="shared" si="52"/>
        <v>30138</v>
      </c>
      <c r="M61" s="75">
        <f t="shared" si="52"/>
        <v>28107</v>
      </c>
      <c r="N61" s="75">
        <f t="shared" si="52"/>
        <v>28521</v>
      </c>
      <c r="O61" s="75">
        <f t="shared" si="52"/>
        <v>29043</v>
      </c>
      <c r="P61" s="75">
        <f t="shared" si="52"/>
        <v>28033</v>
      </c>
      <c r="Q61" s="75">
        <f t="shared" ref="Q61:R64" si="53">+Q72+Q83</f>
        <v>29660</v>
      </c>
      <c r="R61" s="75">
        <f t="shared" si="53"/>
        <v>28961</v>
      </c>
      <c r="S61" s="75">
        <f t="shared" ref="S61:T61" si="54">+S72+S83</f>
        <v>28062</v>
      </c>
      <c r="T61" s="75">
        <f t="shared" si="54"/>
        <v>10026</v>
      </c>
      <c r="U61" s="75">
        <f t="shared" ref="U61:V61" si="55">+U72+U83</f>
        <v>25282</v>
      </c>
      <c r="V61" s="75">
        <f t="shared" si="55"/>
        <v>15196</v>
      </c>
    </row>
    <row r="62" spans="1:29" ht="15" customHeight="1" x14ac:dyDescent="0.25">
      <c r="A62" s="78" t="s">
        <v>55</v>
      </c>
      <c r="B62" s="76">
        <f>+B73+B84</f>
        <v>10999</v>
      </c>
      <c r="C62" s="76">
        <f t="shared" si="52"/>
        <v>13532</v>
      </c>
      <c r="D62" s="76">
        <f t="shared" si="52"/>
        <v>13762</v>
      </c>
      <c r="E62" s="76">
        <f t="shared" si="52"/>
        <v>13965</v>
      </c>
      <c r="F62" s="76">
        <f t="shared" si="52"/>
        <v>13677</v>
      </c>
      <c r="G62" s="76">
        <f t="shared" si="52"/>
        <v>14769</v>
      </c>
      <c r="H62" s="76">
        <f t="shared" si="52"/>
        <v>16360</v>
      </c>
      <c r="I62" s="76">
        <f t="shared" si="52"/>
        <v>16093</v>
      </c>
      <c r="J62" s="76">
        <f t="shared" si="52"/>
        <v>18678</v>
      </c>
      <c r="K62" s="76">
        <f t="shared" si="52"/>
        <v>18982</v>
      </c>
      <c r="L62" s="76">
        <f t="shared" si="52"/>
        <v>18797</v>
      </c>
      <c r="M62" s="76">
        <f t="shared" si="52"/>
        <v>17824</v>
      </c>
      <c r="N62" s="76">
        <f t="shared" si="52"/>
        <v>17515</v>
      </c>
      <c r="O62" s="76">
        <f t="shared" si="52"/>
        <v>17967</v>
      </c>
      <c r="P62" s="76">
        <f t="shared" si="52"/>
        <v>17708</v>
      </c>
      <c r="Q62" s="76">
        <f t="shared" si="53"/>
        <v>17847</v>
      </c>
      <c r="R62" s="76">
        <f t="shared" si="53"/>
        <v>17652</v>
      </c>
      <c r="S62" s="76">
        <f t="shared" ref="S62:T62" si="56">+S73+S84</f>
        <v>16770</v>
      </c>
      <c r="T62" s="76">
        <f t="shared" si="56"/>
        <v>6620</v>
      </c>
      <c r="U62" s="76">
        <f t="shared" ref="U62:V62" si="57">+U73+U84</f>
        <v>15790</v>
      </c>
      <c r="V62" s="76">
        <f t="shared" si="57"/>
        <v>11187</v>
      </c>
    </row>
    <row r="63" spans="1:29" ht="15" customHeight="1" x14ac:dyDescent="0.25">
      <c r="A63" s="78" t="s">
        <v>56</v>
      </c>
      <c r="B63" s="76">
        <f>+B74+B85</f>
        <v>4737</v>
      </c>
      <c r="C63" s="76">
        <f t="shared" si="52"/>
        <v>5772</v>
      </c>
      <c r="D63" s="76">
        <f t="shared" si="52"/>
        <v>6699</v>
      </c>
      <c r="E63" s="76">
        <f t="shared" si="52"/>
        <v>6824</v>
      </c>
      <c r="F63" s="76">
        <f t="shared" si="52"/>
        <v>7560</v>
      </c>
      <c r="G63" s="76">
        <f t="shared" si="52"/>
        <v>8094</v>
      </c>
      <c r="H63" s="76">
        <f t="shared" si="52"/>
        <v>8241</v>
      </c>
      <c r="I63" s="76">
        <f t="shared" si="52"/>
        <v>9344</v>
      </c>
      <c r="J63" s="76">
        <f t="shared" si="52"/>
        <v>8234</v>
      </c>
      <c r="K63" s="76">
        <f t="shared" si="52"/>
        <v>10232</v>
      </c>
      <c r="L63" s="76">
        <f t="shared" si="52"/>
        <v>10329</v>
      </c>
      <c r="M63" s="76">
        <f t="shared" si="52"/>
        <v>9108</v>
      </c>
      <c r="N63" s="76">
        <f t="shared" si="52"/>
        <v>9613</v>
      </c>
      <c r="O63" s="76">
        <f t="shared" si="52"/>
        <v>9718</v>
      </c>
      <c r="P63" s="76">
        <f t="shared" si="52"/>
        <v>8937</v>
      </c>
      <c r="Q63" s="76">
        <f t="shared" si="53"/>
        <v>9888</v>
      </c>
      <c r="R63" s="76">
        <f t="shared" si="53"/>
        <v>9417</v>
      </c>
      <c r="S63" s="76">
        <f t="shared" ref="S63:T63" si="58">+S74+S85</f>
        <v>9350</v>
      </c>
      <c r="T63" s="76">
        <f t="shared" si="58"/>
        <v>2713</v>
      </c>
      <c r="U63" s="76">
        <f t="shared" ref="U63:V63" si="59">+U74+U85</f>
        <v>8199</v>
      </c>
      <c r="V63" s="76">
        <f t="shared" si="59"/>
        <v>3907</v>
      </c>
    </row>
    <row r="64" spans="1:29" ht="15" customHeight="1" x14ac:dyDescent="0.25">
      <c r="A64" s="78" t="s">
        <v>57</v>
      </c>
      <c r="B64" s="76">
        <f>+B75+B86</f>
        <v>780</v>
      </c>
      <c r="C64" s="76">
        <f t="shared" si="52"/>
        <v>820</v>
      </c>
      <c r="D64" s="76">
        <f t="shared" si="52"/>
        <v>802</v>
      </c>
      <c r="E64" s="76">
        <f t="shared" si="52"/>
        <v>699</v>
      </c>
      <c r="F64" s="76">
        <f t="shared" si="52"/>
        <v>918</v>
      </c>
      <c r="G64" s="76">
        <f t="shared" si="52"/>
        <v>1206</v>
      </c>
      <c r="H64" s="76">
        <f t="shared" si="52"/>
        <v>1397</v>
      </c>
      <c r="I64" s="76">
        <f t="shared" si="52"/>
        <v>1126</v>
      </c>
      <c r="J64" s="76">
        <f t="shared" si="52"/>
        <v>1269</v>
      </c>
      <c r="K64" s="76">
        <f t="shared" si="52"/>
        <v>1401</v>
      </c>
      <c r="L64" s="76">
        <f t="shared" si="52"/>
        <v>1012</v>
      </c>
      <c r="M64" s="76">
        <f t="shared" si="52"/>
        <v>1175</v>
      </c>
      <c r="N64" s="76">
        <f t="shared" si="52"/>
        <v>1393</v>
      </c>
      <c r="O64" s="76">
        <f t="shared" si="52"/>
        <v>1358</v>
      </c>
      <c r="P64" s="76">
        <f t="shared" si="52"/>
        <v>1388</v>
      </c>
      <c r="Q64" s="76">
        <f t="shared" si="53"/>
        <v>1925</v>
      </c>
      <c r="R64" s="76">
        <f t="shared" si="53"/>
        <v>1892</v>
      </c>
      <c r="S64" s="76">
        <f t="shared" ref="S64:T64" si="60">+S75+S86</f>
        <v>1942</v>
      </c>
      <c r="T64" s="76">
        <f t="shared" si="60"/>
        <v>693</v>
      </c>
      <c r="U64" s="76">
        <f t="shared" ref="U64:V64" si="61">+U75+U86</f>
        <v>1293</v>
      </c>
      <c r="V64" s="76">
        <f t="shared" si="61"/>
        <v>102</v>
      </c>
    </row>
    <row r="65" spans="1:22" ht="15" customHeight="1" x14ac:dyDescent="0.25">
      <c r="A65" s="70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</row>
    <row r="66" spans="1:22" s="42" customFormat="1" ht="15" customHeight="1" x14ac:dyDescent="0.25">
      <c r="A66" s="72" t="s">
        <v>58</v>
      </c>
      <c r="B66" s="73">
        <f>+B67+B72</f>
        <v>49412</v>
      </c>
      <c r="C66" s="73">
        <f t="shared" ref="C66:N66" si="62">+C67+C72</f>
        <v>55167</v>
      </c>
      <c r="D66" s="73">
        <f t="shared" si="62"/>
        <v>58101</v>
      </c>
      <c r="E66" s="73">
        <f t="shared" si="62"/>
        <v>61476</v>
      </c>
      <c r="F66" s="73">
        <f t="shared" si="62"/>
        <v>63354</v>
      </c>
      <c r="G66" s="73">
        <f t="shared" si="62"/>
        <v>68197</v>
      </c>
      <c r="H66" s="73">
        <f t="shared" si="62"/>
        <v>67927</v>
      </c>
      <c r="I66" s="73">
        <f t="shared" si="62"/>
        <v>65924</v>
      </c>
      <c r="J66" s="73">
        <f t="shared" si="62"/>
        <v>71085</v>
      </c>
      <c r="K66" s="73">
        <f t="shared" si="62"/>
        <v>77229</v>
      </c>
      <c r="L66" s="73">
        <f t="shared" si="62"/>
        <v>77474</v>
      </c>
      <c r="M66" s="73">
        <f t="shared" si="62"/>
        <v>76725</v>
      </c>
      <c r="N66" s="73">
        <f t="shared" si="62"/>
        <v>74460</v>
      </c>
      <c r="O66" s="73">
        <f>+O67+O72</f>
        <v>72720</v>
      </c>
      <c r="P66" s="73">
        <f>+P67+P72</f>
        <v>68450</v>
      </c>
      <c r="Q66" s="73">
        <f>+Q67+Q72</f>
        <v>65432</v>
      </c>
      <c r="R66" s="73">
        <f>R67+R72</f>
        <v>63069</v>
      </c>
      <c r="S66" s="73">
        <f>S67+S72</f>
        <v>61069</v>
      </c>
      <c r="T66" s="73">
        <f>T67+T72</f>
        <v>24756</v>
      </c>
      <c r="U66" s="73">
        <f>U67+U72</f>
        <v>57841</v>
      </c>
      <c r="V66" s="73">
        <f>V67+V72</f>
        <v>44400</v>
      </c>
    </row>
    <row r="67" spans="1:22" s="42" customFormat="1" ht="15" customHeight="1" x14ac:dyDescent="0.25">
      <c r="A67" s="69" t="s">
        <v>50</v>
      </c>
      <c r="B67" s="75">
        <f>SUM(B68:B70)</f>
        <v>37749</v>
      </c>
      <c r="C67" s="75">
        <f t="shared" ref="C67:N67" si="63">SUM(C68:C70)</f>
        <v>40650</v>
      </c>
      <c r="D67" s="75">
        <f t="shared" si="63"/>
        <v>42604</v>
      </c>
      <c r="E67" s="75">
        <f t="shared" si="63"/>
        <v>45529</v>
      </c>
      <c r="F67" s="75">
        <f t="shared" si="63"/>
        <v>47304</v>
      </c>
      <c r="G67" s="75">
        <f t="shared" si="63"/>
        <v>50800</v>
      </c>
      <c r="H67" s="75">
        <f t="shared" si="63"/>
        <v>49020</v>
      </c>
      <c r="I67" s="75">
        <f t="shared" si="63"/>
        <v>46633</v>
      </c>
      <c r="J67" s="75">
        <f t="shared" si="63"/>
        <v>50653</v>
      </c>
      <c r="K67" s="75">
        <f t="shared" si="63"/>
        <v>54843</v>
      </c>
      <c r="L67" s="75">
        <f t="shared" si="63"/>
        <v>55462</v>
      </c>
      <c r="M67" s="75">
        <f t="shared" si="63"/>
        <v>56336</v>
      </c>
      <c r="N67" s="75">
        <f t="shared" si="63"/>
        <v>54653</v>
      </c>
      <c r="O67" s="75">
        <f t="shared" ref="O67:T67" si="64">SUM(O68:O70)</f>
        <v>53232</v>
      </c>
      <c r="P67" s="75">
        <f t="shared" si="64"/>
        <v>50224</v>
      </c>
      <c r="Q67" s="75">
        <f t="shared" si="64"/>
        <v>46817</v>
      </c>
      <c r="R67" s="75">
        <f t="shared" si="64"/>
        <v>44478</v>
      </c>
      <c r="S67" s="75">
        <f t="shared" si="64"/>
        <v>43608</v>
      </c>
      <c r="T67" s="75">
        <f t="shared" si="64"/>
        <v>18231</v>
      </c>
      <c r="U67" s="75">
        <f t="shared" ref="U67:V67" si="65">SUM(U68:U70)</f>
        <v>40523</v>
      </c>
      <c r="V67" s="75">
        <f t="shared" si="65"/>
        <v>34458</v>
      </c>
    </row>
    <row r="68" spans="1:22" ht="15" customHeight="1" x14ac:dyDescent="0.25">
      <c r="A68" s="69" t="s">
        <v>51</v>
      </c>
      <c r="B68" s="76">
        <f>15330+224</f>
        <v>15554</v>
      </c>
      <c r="C68" s="76">
        <v>16819</v>
      </c>
      <c r="D68" s="76">
        <v>17178</v>
      </c>
      <c r="E68" s="76">
        <v>18173</v>
      </c>
      <c r="F68" s="76">
        <v>16745</v>
      </c>
      <c r="G68" s="76">
        <v>18563</v>
      </c>
      <c r="H68" s="76">
        <v>17663</v>
      </c>
      <c r="I68" s="76">
        <v>17840</v>
      </c>
      <c r="J68" s="76">
        <v>21318</v>
      </c>
      <c r="K68" s="76">
        <v>22829</v>
      </c>
      <c r="L68" s="76">
        <v>23106</v>
      </c>
      <c r="M68" s="76">
        <v>23846</v>
      </c>
      <c r="N68" s="76">
        <f>22645+228</f>
        <v>22873</v>
      </c>
      <c r="O68" s="76">
        <v>21305</v>
      </c>
      <c r="P68" s="76">
        <v>19121</v>
      </c>
      <c r="Q68" s="76">
        <v>17271</v>
      </c>
      <c r="R68" s="76">
        <v>17087</v>
      </c>
      <c r="S68" s="76">
        <v>16538</v>
      </c>
      <c r="T68" s="76">
        <v>8567</v>
      </c>
      <c r="U68" s="76">
        <v>13798</v>
      </c>
      <c r="V68" s="76">
        <v>15035</v>
      </c>
    </row>
    <row r="69" spans="1:22" ht="15" customHeight="1" x14ac:dyDescent="0.25">
      <c r="A69" s="69" t="s">
        <v>52</v>
      </c>
      <c r="B69" s="76">
        <f>12981+181</f>
        <v>13162</v>
      </c>
      <c r="C69" s="76">
        <v>13499</v>
      </c>
      <c r="D69" s="76">
        <v>14168</v>
      </c>
      <c r="E69" s="76">
        <v>14770</v>
      </c>
      <c r="F69" s="76">
        <v>14590</v>
      </c>
      <c r="G69" s="76">
        <v>15703</v>
      </c>
      <c r="H69" s="76">
        <v>16217</v>
      </c>
      <c r="I69" s="76">
        <v>16211</v>
      </c>
      <c r="J69" s="76">
        <v>17235</v>
      </c>
      <c r="K69" s="76">
        <v>18451</v>
      </c>
      <c r="L69" s="76">
        <v>18654</v>
      </c>
      <c r="M69" s="76">
        <v>19210</v>
      </c>
      <c r="N69" s="76">
        <f>18659+82</f>
        <v>18741</v>
      </c>
      <c r="O69" s="76">
        <v>19019</v>
      </c>
      <c r="P69" s="76">
        <v>18430</v>
      </c>
      <c r="Q69" s="76">
        <v>16663</v>
      </c>
      <c r="R69" s="76">
        <v>15683</v>
      </c>
      <c r="S69" s="76">
        <v>15802</v>
      </c>
      <c r="T69" s="76">
        <v>6094</v>
      </c>
      <c r="U69" s="76">
        <v>15578</v>
      </c>
      <c r="V69" s="76">
        <v>11539</v>
      </c>
    </row>
    <row r="70" spans="1:22" ht="15" customHeight="1" x14ac:dyDescent="0.25">
      <c r="A70" s="69" t="s">
        <v>53</v>
      </c>
      <c r="B70" s="76">
        <f>8960+73</f>
        <v>9033</v>
      </c>
      <c r="C70" s="76">
        <v>10332</v>
      </c>
      <c r="D70" s="76">
        <v>11258</v>
      </c>
      <c r="E70" s="76">
        <v>12586</v>
      </c>
      <c r="F70" s="76">
        <v>15969</v>
      </c>
      <c r="G70" s="76">
        <v>16534</v>
      </c>
      <c r="H70" s="76">
        <v>15140</v>
      </c>
      <c r="I70" s="76">
        <v>12582</v>
      </c>
      <c r="J70" s="76">
        <v>12100</v>
      </c>
      <c r="K70" s="76">
        <v>13563</v>
      </c>
      <c r="L70" s="76">
        <v>13702</v>
      </c>
      <c r="M70" s="76">
        <v>13280</v>
      </c>
      <c r="N70" s="76">
        <f>12985+54</f>
        <v>13039</v>
      </c>
      <c r="O70" s="76">
        <v>12908</v>
      </c>
      <c r="P70" s="76">
        <v>12673</v>
      </c>
      <c r="Q70" s="76">
        <v>12883</v>
      </c>
      <c r="R70" s="76">
        <v>11708</v>
      </c>
      <c r="S70" s="76">
        <v>11268</v>
      </c>
      <c r="T70" s="76">
        <v>3570</v>
      </c>
      <c r="U70" s="76">
        <v>11147</v>
      </c>
      <c r="V70" s="76">
        <v>7884</v>
      </c>
    </row>
    <row r="71" spans="1:22" ht="15" customHeight="1" x14ac:dyDescent="0.25">
      <c r="A71" s="70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</row>
    <row r="72" spans="1:22" s="42" customFormat="1" ht="15" customHeight="1" x14ac:dyDescent="0.25">
      <c r="A72" s="78" t="s">
        <v>54</v>
      </c>
      <c r="B72" s="75">
        <f>SUM(B73:B75)</f>
        <v>11663</v>
      </c>
      <c r="C72" s="75">
        <f t="shared" ref="C72:N72" si="66">SUM(C73:C75)</f>
        <v>14517</v>
      </c>
      <c r="D72" s="75">
        <f t="shared" si="66"/>
        <v>15497</v>
      </c>
      <c r="E72" s="75">
        <f t="shared" si="66"/>
        <v>15947</v>
      </c>
      <c r="F72" s="75">
        <f t="shared" si="66"/>
        <v>16050</v>
      </c>
      <c r="G72" s="75">
        <f t="shared" si="66"/>
        <v>17397</v>
      </c>
      <c r="H72" s="75">
        <f t="shared" si="66"/>
        <v>18907</v>
      </c>
      <c r="I72" s="75">
        <f t="shared" si="66"/>
        <v>19291</v>
      </c>
      <c r="J72" s="75">
        <f t="shared" si="66"/>
        <v>20432</v>
      </c>
      <c r="K72" s="75">
        <f t="shared" si="66"/>
        <v>22386</v>
      </c>
      <c r="L72" s="75">
        <f t="shared" si="66"/>
        <v>22012</v>
      </c>
      <c r="M72" s="75">
        <f t="shared" si="66"/>
        <v>20389</v>
      </c>
      <c r="N72" s="75">
        <f t="shared" si="66"/>
        <v>19807</v>
      </c>
      <c r="O72" s="75">
        <f t="shared" ref="O72:T72" si="67">SUM(O73:O75)</f>
        <v>19488</v>
      </c>
      <c r="P72" s="75">
        <f t="shared" si="67"/>
        <v>18226</v>
      </c>
      <c r="Q72" s="75">
        <f t="shared" si="67"/>
        <v>18615</v>
      </c>
      <c r="R72" s="75">
        <f t="shared" si="67"/>
        <v>18591</v>
      </c>
      <c r="S72" s="75">
        <f t="shared" si="67"/>
        <v>17461</v>
      </c>
      <c r="T72" s="75">
        <f t="shared" si="67"/>
        <v>6525</v>
      </c>
      <c r="U72" s="75">
        <f t="shared" ref="U72:V72" si="68">SUM(U73:U75)</f>
        <v>17318</v>
      </c>
      <c r="V72" s="75">
        <f t="shared" si="68"/>
        <v>9942</v>
      </c>
    </row>
    <row r="73" spans="1:22" ht="15" customHeight="1" x14ac:dyDescent="0.25">
      <c r="A73" s="78" t="s">
        <v>55</v>
      </c>
      <c r="B73" s="76">
        <f>8406+45</f>
        <v>8451</v>
      </c>
      <c r="C73" s="76">
        <v>10400</v>
      </c>
      <c r="D73" s="76">
        <v>10602</v>
      </c>
      <c r="E73" s="76">
        <v>10988</v>
      </c>
      <c r="F73" s="76">
        <v>10513</v>
      </c>
      <c r="G73" s="76">
        <v>11377</v>
      </c>
      <c r="H73" s="76">
        <v>12687</v>
      </c>
      <c r="I73" s="76">
        <v>12399</v>
      </c>
      <c r="J73" s="76">
        <v>14606</v>
      </c>
      <c r="K73" s="76">
        <v>14854</v>
      </c>
      <c r="L73" s="76">
        <v>14285</v>
      </c>
      <c r="M73" s="76">
        <v>13772</v>
      </c>
      <c r="N73" s="76">
        <f>12900+34</f>
        <v>12934</v>
      </c>
      <c r="O73" s="76">
        <v>12828</v>
      </c>
      <c r="P73" s="76">
        <v>12518</v>
      </c>
      <c r="Q73" s="76">
        <v>12377</v>
      </c>
      <c r="R73" s="76">
        <v>12622</v>
      </c>
      <c r="S73" s="76">
        <v>11526</v>
      </c>
      <c r="T73" s="76">
        <v>4916</v>
      </c>
      <c r="U73" s="76">
        <v>11752</v>
      </c>
      <c r="V73" s="76">
        <v>7776</v>
      </c>
    </row>
    <row r="74" spans="1:22" ht="15" customHeight="1" x14ac:dyDescent="0.25">
      <c r="A74" s="78" t="s">
        <v>56</v>
      </c>
      <c r="B74" s="76">
        <f>3198+14</f>
        <v>3212</v>
      </c>
      <c r="C74" s="76">
        <v>4114</v>
      </c>
      <c r="D74" s="76">
        <v>4885</v>
      </c>
      <c r="E74" s="76">
        <v>4946</v>
      </c>
      <c r="F74" s="76">
        <v>5532</v>
      </c>
      <c r="G74" s="76">
        <v>6002</v>
      </c>
      <c r="H74" s="76">
        <v>6200</v>
      </c>
      <c r="I74" s="76">
        <v>6885</v>
      </c>
      <c r="J74" s="76">
        <v>5826</v>
      </c>
      <c r="K74" s="76">
        <v>7524</v>
      </c>
      <c r="L74" s="76">
        <v>7719</v>
      </c>
      <c r="M74" s="76">
        <v>6615</v>
      </c>
      <c r="N74" s="76">
        <f>6847+21</f>
        <v>6868</v>
      </c>
      <c r="O74" s="76">
        <v>6655</v>
      </c>
      <c r="P74" s="76">
        <v>5691</v>
      </c>
      <c r="Q74" s="76">
        <v>6238</v>
      </c>
      <c r="R74" s="76">
        <v>5963</v>
      </c>
      <c r="S74" s="76">
        <v>5935</v>
      </c>
      <c r="T74" s="76">
        <v>1602</v>
      </c>
      <c r="U74" s="76">
        <v>5561</v>
      </c>
      <c r="V74" s="76">
        <v>2165</v>
      </c>
    </row>
    <row r="75" spans="1:22" ht="15" customHeight="1" x14ac:dyDescent="0.25">
      <c r="A75" s="78" t="s">
        <v>57</v>
      </c>
      <c r="B75" s="241" t="s">
        <v>61</v>
      </c>
      <c r="C75" s="241">
        <v>3</v>
      </c>
      <c r="D75" s="241">
        <v>10</v>
      </c>
      <c r="E75" s="241">
        <v>13</v>
      </c>
      <c r="F75" s="241">
        <v>5</v>
      </c>
      <c r="G75" s="241">
        <v>18</v>
      </c>
      <c r="H75" s="241">
        <v>20</v>
      </c>
      <c r="I75" s="241">
        <v>7</v>
      </c>
      <c r="J75" s="241">
        <v>0</v>
      </c>
      <c r="K75" s="241">
        <v>8</v>
      </c>
      <c r="L75" s="241">
        <v>8</v>
      </c>
      <c r="M75" s="241">
        <v>2</v>
      </c>
      <c r="N75" s="241">
        <v>5</v>
      </c>
      <c r="O75" s="241">
        <v>5</v>
      </c>
      <c r="P75" s="241">
        <v>17</v>
      </c>
      <c r="Q75" s="241">
        <v>0</v>
      </c>
      <c r="R75" s="76">
        <v>6</v>
      </c>
      <c r="S75" s="76">
        <v>0</v>
      </c>
      <c r="T75" s="76">
        <v>7</v>
      </c>
      <c r="U75" s="76">
        <v>5</v>
      </c>
      <c r="V75" s="76">
        <v>1</v>
      </c>
    </row>
    <row r="76" spans="1:22" ht="15" customHeight="1" x14ac:dyDescent="0.25">
      <c r="A76" s="70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</row>
    <row r="77" spans="1:22" s="42" customFormat="1" ht="15" customHeight="1" x14ac:dyDescent="0.25">
      <c r="A77" s="89" t="s">
        <v>59</v>
      </c>
      <c r="B77" s="73">
        <f>+B78+B83</f>
        <v>13792</v>
      </c>
      <c r="C77" s="73">
        <f t="shared" ref="C77:N77" si="69">+C78+C83</f>
        <v>15523</v>
      </c>
      <c r="D77" s="73">
        <f t="shared" si="69"/>
        <v>15367</v>
      </c>
      <c r="E77" s="73">
        <f t="shared" si="69"/>
        <v>15832</v>
      </c>
      <c r="F77" s="73">
        <f t="shared" si="69"/>
        <v>16601</v>
      </c>
      <c r="G77" s="73">
        <f t="shared" si="69"/>
        <v>17015</v>
      </c>
      <c r="H77" s="73">
        <f t="shared" si="69"/>
        <v>17723</v>
      </c>
      <c r="I77" s="73">
        <f t="shared" si="69"/>
        <v>17954</v>
      </c>
      <c r="J77" s="73">
        <f t="shared" si="69"/>
        <v>18931</v>
      </c>
      <c r="K77" s="73">
        <f t="shared" si="69"/>
        <v>20813</v>
      </c>
      <c r="L77" s="73">
        <f t="shared" si="69"/>
        <v>20408</v>
      </c>
      <c r="M77" s="73">
        <f t="shared" si="69"/>
        <v>20228</v>
      </c>
      <c r="N77" s="73">
        <f t="shared" si="69"/>
        <v>22230</v>
      </c>
      <c r="O77" s="73">
        <f t="shared" ref="O77:T77" si="70">+O78+O83</f>
        <v>23792</v>
      </c>
      <c r="P77" s="73">
        <f t="shared" si="70"/>
        <v>24792</v>
      </c>
      <c r="Q77" s="73">
        <f t="shared" si="70"/>
        <v>25481</v>
      </c>
      <c r="R77" s="73">
        <f t="shared" si="70"/>
        <v>23653</v>
      </c>
      <c r="S77" s="73">
        <f t="shared" si="70"/>
        <v>23684</v>
      </c>
      <c r="T77" s="73">
        <f t="shared" si="70"/>
        <v>8287</v>
      </c>
      <c r="U77" s="73">
        <f t="shared" ref="U77:V77" si="71">+U78+U83</f>
        <v>18892</v>
      </c>
      <c r="V77" s="73">
        <f t="shared" si="71"/>
        <v>16723</v>
      </c>
    </row>
    <row r="78" spans="1:22" s="42" customFormat="1" ht="15" customHeight="1" x14ac:dyDescent="0.25">
      <c r="A78" s="69" t="s">
        <v>50</v>
      </c>
      <c r="B78" s="75">
        <f>SUM(B79:B81)</f>
        <v>8939</v>
      </c>
      <c r="C78" s="75">
        <f t="shared" ref="C78:N78" si="72">SUM(C79:C81)</f>
        <v>9916</v>
      </c>
      <c r="D78" s="75">
        <f t="shared" si="72"/>
        <v>9601</v>
      </c>
      <c r="E78" s="75">
        <f t="shared" si="72"/>
        <v>10291</v>
      </c>
      <c r="F78" s="75">
        <f t="shared" si="72"/>
        <v>10496</v>
      </c>
      <c r="G78" s="75">
        <f t="shared" si="72"/>
        <v>10343</v>
      </c>
      <c r="H78" s="75">
        <f t="shared" si="72"/>
        <v>10632</v>
      </c>
      <c r="I78" s="75">
        <f t="shared" si="72"/>
        <v>10682</v>
      </c>
      <c r="J78" s="75">
        <f t="shared" si="72"/>
        <v>11182</v>
      </c>
      <c r="K78" s="75">
        <f t="shared" si="72"/>
        <v>12584</v>
      </c>
      <c r="L78" s="75">
        <f t="shared" si="72"/>
        <v>12282</v>
      </c>
      <c r="M78" s="75">
        <f t="shared" si="72"/>
        <v>12510</v>
      </c>
      <c r="N78" s="75">
        <f t="shared" si="72"/>
        <v>13516</v>
      </c>
      <c r="O78" s="75">
        <f t="shared" ref="O78:T78" si="73">SUM(O79:O81)</f>
        <v>14237</v>
      </c>
      <c r="P78" s="75">
        <f t="shared" si="73"/>
        <v>14985</v>
      </c>
      <c r="Q78" s="75">
        <f t="shared" si="73"/>
        <v>14436</v>
      </c>
      <c r="R78" s="75">
        <f t="shared" si="73"/>
        <v>13283</v>
      </c>
      <c r="S78" s="75">
        <f t="shared" si="73"/>
        <v>13083</v>
      </c>
      <c r="T78" s="75">
        <f t="shared" si="73"/>
        <v>4786</v>
      </c>
      <c r="U78" s="75">
        <f t="shared" ref="U78:V78" si="74">SUM(U79:U81)</f>
        <v>10928</v>
      </c>
      <c r="V78" s="75">
        <f t="shared" si="74"/>
        <v>11469</v>
      </c>
    </row>
    <row r="79" spans="1:22" ht="15" customHeight="1" x14ac:dyDescent="0.25">
      <c r="A79" s="69" t="s">
        <v>51</v>
      </c>
      <c r="B79" s="76">
        <v>3861</v>
      </c>
      <c r="C79" s="76">
        <v>3836</v>
      </c>
      <c r="D79" s="76">
        <v>3991</v>
      </c>
      <c r="E79" s="76">
        <v>4112</v>
      </c>
      <c r="F79" s="76">
        <v>3853</v>
      </c>
      <c r="G79" s="76">
        <v>3722</v>
      </c>
      <c r="H79" s="76">
        <v>4114</v>
      </c>
      <c r="I79" s="76">
        <v>4399</v>
      </c>
      <c r="J79" s="76">
        <v>4860</v>
      </c>
      <c r="K79" s="76">
        <v>5238</v>
      </c>
      <c r="L79" s="76">
        <v>5139</v>
      </c>
      <c r="M79" s="76">
        <v>5174</v>
      </c>
      <c r="N79" s="76">
        <v>6198</v>
      </c>
      <c r="O79" s="76">
        <v>6085</v>
      </c>
      <c r="P79" s="76">
        <v>5894</v>
      </c>
      <c r="Q79" s="76">
        <v>5265</v>
      </c>
      <c r="R79" s="76">
        <v>4807</v>
      </c>
      <c r="S79" s="76">
        <v>4761</v>
      </c>
      <c r="T79" s="76">
        <v>2249</v>
      </c>
      <c r="U79" s="76">
        <v>4012</v>
      </c>
      <c r="V79" s="76">
        <v>5112</v>
      </c>
    </row>
    <row r="80" spans="1:22" ht="15" customHeight="1" x14ac:dyDescent="0.25">
      <c r="A80" s="69" t="s">
        <v>52</v>
      </c>
      <c r="B80" s="76">
        <v>2868</v>
      </c>
      <c r="C80" s="76">
        <v>3192</v>
      </c>
      <c r="D80" s="76">
        <v>2981</v>
      </c>
      <c r="E80" s="76">
        <v>3369</v>
      </c>
      <c r="F80" s="76">
        <v>3285</v>
      </c>
      <c r="G80" s="76">
        <v>3247</v>
      </c>
      <c r="H80" s="76">
        <v>3443</v>
      </c>
      <c r="I80" s="76">
        <v>3637</v>
      </c>
      <c r="J80" s="76">
        <v>3957</v>
      </c>
      <c r="K80" s="76">
        <v>4353</v>
      </c>
      <c r="L80" s="76">
        <v>4304</v>
      </c>
      <c r="M80" s="76">
        <v>4460</v>
      </c>
      <c r="N80" s="76">
        <v>4318</v>
      </c>
      <c r="O80" s="76">
        <v>5119</v>
      </c>
      <c r="P80" s="76">
        <v>5725</v>
      </c>
      <c r="Q80" s="76">
        <v>5389</v>
      </c>
      <c r="R80" s="76">
        <v>5054</v>
      </c>
      <c r="S80" s="76">
        <v>4977</v>
      </c>
      <c r="T80" s="76">
        <v>1590</v>
      </c>
      <c r="U80" s="76">
        <v>4064</v>
      </c>
      <c r="V80" s="76">
        <v>4060</v>
      </c>
    </row>
    <row r="81" spans="1:25" ht="15" customHeight="1" x14ac:dyDescent="0.25">
      <c r="A81" s="69" t="s">
        <v>53</v>
      </c>
      <c r="B81" s="76">
        <v>2210</v>
      </c>
      <c r="C81" s="76">
        <v>2888</v>
      </c>
      <c r="D81" s="76">
        <v>2629</v>
      </c>
      <c r="E81" s="76">
        <v>2810</v>
      </c>
      <c r="F81" s="76">
        <v>3358</v>
      </c>
      <c r="G81" s="76">
        <v>3374</v>
      </c>
      <c r="H81" s="76">
        <v>3075</v>
      </c>
      <c r="I81" s="76">
        <v>2646</v>
      </c>
      <c r="J81" s="76">
        <v>2365</v>
      </c>
      <c r="K81" s="76">
        <v>2993</v>
      </c>
      <c r="L81" s="76">
        <v>2839</v>
      </c>
      <c r="M81" s="76">
        <v>2876</v>
      </c>
      <c r="N81" s="76">
        <v>3000</v>
      </c>
      <c r="O81" s="76">
        <v>3033</v>
      </c>
      <c r="P81" s="76">
        <v>3366</v>
      </c>
      <c r="Q81" s="76">
        <v>3782</v>
      </c>
      <c r="R81" s="76">
        <v>3422</v>
      </c>
      <c r="S81" s="76">
        <v>3345</v>
      </c>
      <c r="T81" s="76">
        <v>947</v>
      </c>
      <c r="U81" s="76">
        <v>2852</v>
      </c>
      <c r="V81" s="76">
        <v>2297</v>
      </c>
    </row>
    <row r="82" spans="1:25" ht="15" customHeight="1" x14ac:dyDescent="0.25">
      <c r="A82" s="70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</row>
    <row r="83" spans="1:25" s="42" customFormat="1" ht="15" customHeight="1" x14ac:dyDescent="0.25">
      <c r="A83" s="78" t="s">
        <v>54</v>
      </c>
      <c r="B83" s="75">
        <f>SUM(B84:B86)</f>
        <v>4853</v>
      </c>
      <c r="C83" s="75">
        <f t="shared" ref="C83:N83" si="75">SUM(C84:C86)</f>
        <v>5607</v>
      </c>
      <c r="D83" s="75">
        <f t="shared" si="75"/>
        <v>5766</v>
      </c>
      <c r="E83" s="75">
        <f t="shared" si="75"/>
        <v>5541</v>
      </c>
      <c r="F83" s="75">
        <f t="shared" si="75"/>
        <v>6105</v>
      </c>
      <c r="G83" s="75">
        <f t="shared" si="75"/>
        <v>6672</v>
      </c>
      <c r="H83" s="75">
        <f t="shared" si="75"/>
        <v>7091</v>
      </c>
      <c r="I83" s="75">
        <f t="shared" si="75"/>
        <v>7272</v>
      </c>
      <c r="J83" s="75">
        <f t="shared" si="75"/>
        <v>7749</v>
      </c>
      <c r="K83" s="75">
        <f t="shared" si="75"/>
        <v>8229</v>
      </c>
      <c r="L83" s="75">
        <f t="shared" si="75"/>
        <v>8126</v>
      </c>
      <c r="M83" s="75">
        <f t="shared" si="75"/>
        <v>7718</v>
      </c>
      <c r="N83" s="75">
        <f t="shared" si="75"/>
        <v>8714</v>
      </c>
      <c r="O83" s="75">
        <f t="shared" ref="O83:T83" si="76">SUM(O84:O86)</f>
        <v>9555</v>
      </c>
      <c r="P83" s="75">
        <f t="shared" si="76"/>
        <v>9807</v>
      </c>
      <c r="Q83" s="75">
        <f t="shared" si="76"/>
        <v>11045</v>
      </c>
      <c r="R83" s="75">
        <f t="shared" si="76"/>
        <v>10370</v>
      </c>
      <c r="S83" s="75">
        <f t="shared" si="76"/>
        <v>10601</v>
      </c>
      <c r="T83" s="75">
        <f t="shared" si="76"/>
        <v>3501</v>
      </c>
      <c r="U83" s="75">
        <f t="shared" ref="U83:V83" si="77">SUM(U84:U86)</f>
        <v>7964</v>
      </c>
      <c r="V83" s="75">
        <f t="shared" si="77"/>
        <v>5254</v>
      </c>
    </row>
    <row r="84" spans="1:25" ht="15" customHeight="1" x14ac:dyDescent="0.25">
      <c r="A84" s="78" t="s">
        <v>55</v>
      </c>
      <c r="B84" s="76">
        <v>2548</v>
      </c>
      <c r="C84" s="76">
        <v>3132</v>
      </c>
      <c r="D84" s="76">
        <v>3160</v>
      </c>
      <c r="E84" s="76">
        <v>2977</v>
      </c>
      <c r="F84" s="76">
        <v>3164</v>
      </c>
      <c r="G84" s="76">
        <v>3392</v>
      </c>
      <c r="H84" s="76">
        <v>3673</v>
      </c>
      <c r="I84" s="76">
        <v>3694</v>
      </c>
      <c r="J84" s="76">
        <v>4072</v>
      </c>
      <c r="K84" s="76">
        <v>4128</v>
      </c>
      <c r="L84" s="76">
        <v>4512</v>
      </c>
      <c r="M84" s="76">
        <v>4052</v>
      </c>
      <c r="N84" s="76">
        <v>4581</v>
      </c>
      <c r="O84" s="76">
        <v>5139</v>
      </c>
      <c r="P84" s="76">
        <v>5190</v>
      </c>
      <c r="Q84" s="76">
        <v>5470</v>
      </c>
      <c r="R84" s="76">
        <v>5030</v>
      </c>
      <c r="S84" s="76">
        <v>5244</v>
      </c>
      <c r="T84" s="76">
        <v>1704</v>
      </c>
      <c r="U84" s="76">
        <v>4038</v>
      </c>
      <c r="V84" s="76">
        <v>3411</v>
      </c>
    </row>
    <row r="85" spans="1:25" ht="15" customHeight="1" x14ac:dyDescent="0.25">
      <c r="A85" s="78" t="s">
        <v>56</v>
      </c>
      <c r="B85" s="76">
        <v>1525</v>
      </c>
      <c r="C85" s="76">
        <v>1658</v>
      </c>
      <c r="D85" s="76">
        <v>1814</v>
      </c>
      <c r="E85" s="76">
        <v>1878</v>
      </c>
      <c r="F85" s="76">
        <v>2028</v>
      </c>
      <c r="G85" s="76">
        <v>2092</v>
      </c>
      <c r="H85" s="76">
        <v>2041</v>
      </c>
      <c r="I85" s="76">
        <v>2459</v>
      </c>
      <c r="J85" s="76">
        <v>2408</v>
      </c>
      <c r="K85" s="76">
        <v>2708</v>
      </c>
      <c r="L85" s="76">
        <v>2610</v>
      </c>
      <c r="M85" s="76">
        <v>2493</v>
      </c>
      <c r="N85" s="76">
        <v>2745</v>
      </c>
      <c r="O85" s="76">
        <v>3063</v>
      </c>
      <c r="P85" s="76">
        <v>3246</v>
      </c>
      <c r="Q85" s="76">
        <v>3650</v>
      </c>
      <c r="R85" s="76">
        <v>3454</v>
      </c>
      <c r="S85" s="76">
        <v>3415</v>
      </c>
      <c r="T85" s="76">
        <v>1111</v>
      </c>
      <c r="U85" s="76">
        <v>2638</v>
      </c>
      <c r="V85" s="76">
        <v>1742</v>
      </c>
    </row>
    <row r="86" spans="1:25" ht="15" customHeight="1" thickBot="1" x14ac:dyDescent="0.3">
      <c r="A86" s="79" t="s">
        <v>57</v>
      </c>
      <c r="B86" s="80">
        <v>780</v>
      </c>
      <c r="C86" s="80">
        <v>817</v>
      </c>
      <c r="D86" s="80">
        <v>792</v>
      </c>
      <c r="E86" s="80">
        <v>686</v>
      </c>
      <c r="F86" s="80">
        <v>913</v>
      </c>
      <c r="G86" s="80">
        <v>1188</v>
      </c>
      <c r="H86" s="80">
        <v>1377</v>
      </c>
      <c r="I86" s="80">
        <v>1119</v>
      </c>
      <c r="J86" s="80">
        <v>1269</v>
      </c>
      <c r="K86" s="80">
        <v>1393</v>
      </c>
      <c r="L86" s="80">
        <v>1004</v>
      </c>
      <c r="M86" s="80">
        <v>1173</v>
      </c>
      <c r="N86" s="80">
        <v>1388</v>
      </c>
      <c r="O86" s="80">
        <v>1353</v>
      </c>
      <c r="P86" s="80">
        <v>1371</v>
      </c>
      <c r="Q86" s="80">
        <v>1925</v>
      </c>
      <c r="R86" s="80">
        <v>1886</v>
      </c>
      <c r="S86" s="80">
        <v>1942</v>
      </c>
      <c r="T86" s="80">
        <v>686</v>
      </c>
      <c r="U86" s="80">
        <v>1288</v>
      </c>
      <c r="V86" s="80">
        <v>101</v>
      </c>
    </row>
    <row r="87" spans="1:25" ht="15" customHeight="1" x14ac:dyDescent="0.25">
      <c r="A87" s="375" t="s">
        <v>224</v>
      </c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262"/>
      <c r="T87" s="290"/>
      <c r="U87" s="304"/>
      <c r="V87" s="327"/>
    </row>
    <row r="88" spans="1:25" ht="15" customHeight="1" x14ac:dyDescent="0.25">
      <c r="A88" s="82"/>
    </row>
    <row r="89" spans="1:25" ht="15" customHeight="1" x14ac:dyDescent="0.25">
      <c r="A89" s="81"/>
    </row>
    <row r="90" spans="1:25" ht="15" customHeight="1" x14ac:dyDescent="0.25">
      <c r="A90" s="273" t="s">
        <v>414</v>
      </c>
      <c r="B90" s="273"/>
      <c r="C90" s="273"/>
      <c r="D90" s="273"/>
      <c r="E90" s="273"/>
      <c r="F90" s="273"/>
      <c r="G90" s="273"/>
      <c r="H90" s="273"/>
      <c r="I90" s="273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9"/>
      <c r="X90"/>
      <c r="Y90"/>
    </row>
    <row r="91" spans="1:25" ht="15" customHeight="1" x14ac:dyDescent="0.2">
      <c r="A91" s="273" t="s">
        <v>62</v>
      </c>
      <c r="B91" s="273"/>
      <c r="C91" s="273"/>
      <c r="D91" s="273"/>
      <c r="E91" s="273"/>
      <c r="F91" s="273"/>
      <c r="G91" s="273"/>
      <c r="H91" s="273"/>
      <c r="I91" s="273"/>
      <c r="J91" s="273"/>
      <c r="K91" s="273"/>
      <c r="L91" s="273"/>
      <c r="M91" s="273"/>
      <c r="N91" s="273"/>
      <c r="O91" s="273"/>
      <c r="P91" s="273"/>
      <c r="Q91" s="273"/>
      <c r="R91" s="273"/>
      <c r="S91" s="273"/>
      <c r="T91" s="273"/>
      <c r="U91" s="273"/>
      <c r="V91" s="273"/>
      <c r="W91" s="29"/>
      <c r="X91" s="372" t="s">
        <v>317</v>
      </c>
      <c r="Y91" s="372"/>
    </row>
    <row r="92" spans="1:25" ht="15" customHeight="1" x14ac:dyDescent="0.2">
      <c r="A92" s="273" t="s">
        <v>234</v>
      </c>
      <c r="B92" s="273"/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30"/>
      <c r="X92" s="372"/>
      <c r="Y92" s="372"/>
    </row>
    <row r="93" spans="1:25" ht="15" customHeight="1" x14ac:dyDescent="0.25">
      <c r="A93" s="273" t="s">
        <v>230</v>
      </c>
      <c r="B93" s="273"/>
      <c r="C93" s="273"/>
      <c r="D93" s="273"/>
      <c r="E93" s="273"/>
      <c r="F93" s="273"/>
      <c r="G93" s="273"/>
      <c r="H93" s="273"/>
      <c r="I93" s="273"/>
      <c r="J93" s="273"/>
      <c r="K93" s="273"/>
      <c r="L93" s="273"/>
      <c r="M93" s="273"/>
      <c r="N93" s="273"/>
      <c r="O93" s="273"/>
      <c r="P93" s="273"/>
      <c r="Q93" s="273"/>
      <c r="R93" s="273"/>
      <c r="S93" s="273"/>
      <c r="T93" s="273"/>
      <c r="U93" s="273"/>
      <c r="V93" s="273"/>
    </row>
    <row r="94" spans="1:25" ht="15" customHeight="1" x14ac:dyDescent="0.25">
      <c r="A94" s="273" t="s">
        <v>480</v>
      </c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</row>
    <row r="95" spans="1:25" ht="15" customHeight="1" x14ac:dyDescent="0.2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67"/>
      <c r="T95" s="295"/>
      <c r="U95" s="309"/>
      <c r="V95" s="332"/>
    </row>
    <row r="96" spans="1:25" s="42" customFormat="1" ht="15" customHeight="1" thickBot="1" x14ac:dyDescent="0.3">
      <c r="A96" s="382"/>
      <c r="B96" s="382"/>
      <c r="C96" s="382"/>
      <c r="D96" s="382"/>
      <c r="E96" s="382"/>
      <c r="F96" s="382"/>
      <c r="G96" s="382"/>
      <c r="H96" s="382"/>
      <c r="I96" s="382"/>
      <c r="J96" s="382"/>
      <c r="K96" s="382"/>
      <c r="L96" s="382"/>
      <c r="M96" s="382"/>
      <c r="N96" s="382"/>
      <c r="O96" s="382"/>
      <c r="P96" s="382"/>
      <c r="Q96" s="382"/>
      <c r="R96" s="382"/>
      <c r="S96" s="266"/>
      <c r="T96" s="294"/>
      <c r="U96" s="308"/>
      <c r="V96" s="331"/>
    </row>
    <row r="97" spans="1:29" s="42" customFormat="1" ht="15" customHeight="1" thickBot="1" x14ac:dyDescent="0.3">
      <c r="A97" s="43" t="s">
        <v>228</v>
      </c>
      <c r="B97" s="44">
        <v>2000</v>
      </c>
      <c r="C97" s="44">
        <v>2001</v>
      </c>
      <c r="D97" s="44">
        <v>2002</v>
      </c>
      <c r="E97" s="44">
        <v>2003</v>
      </c>
      <c r="F97" s="44">
        <v>2004</v>
      </c>
      <c r="G97" s="44">
        <v>2005</v>
      </c>
      <c r="H97" s="44">
        <v>2006</v>
      </c>
      <c r="I97" s="44">
        <v>2007</v>
      </c>
      <c r="J97" s="44">
        <v>2008</v>
      </c>
      <c r="K97" s="44">
        <v>2009</v>
      </c>
      <c r="L97" s="44">
        <v>2010</v>
      </c>
      <c r="M97" s="44">
        <v>2011</v>
      </c>
      <c r="N97" s="44">
        <v>2012</v>
      </c>
      <c r="O97" s="44">
        <v>2013</v>
      </c>
      <c r="P97" s="44">
        <v>2014</v>
      </c>
      <c r="Q97" s="44">
        <v>2015</v>
      </c>
      <c r="R97" s="44">
        <v>2016</v>
      </c>
      <c r="S97" s="44">
        <v>2017</v>
      </c>
      <c r="T97" s="44">
        <v>2018</v>
      </c>
      <c r="U97" s="44">
        <v>2019</v>
      </c>
      <c r="V97" s="44">
        <v>2020</v>
      </c>
    </row>
    <row r="98" spans="1:29" ht="15" customHeight="1" x14ac:dyDescent="0.25">
      <c r="A98" s="71"/>
    </row>
    <row r="99" spans="1:29" s="74" customFormat="1" ht="15" customHeight="1" x14ac:dyDescent="0.25">
      <c r="A99" s="72" t="s">
        <v>19</v>
      </c>
      <c r="B99" s="73">
        <f>+B110+B121</f>
        <v>22087</v>
      </c>
      <c r="C99" s="73">
        <f t="shared" ref="C99:P103" si="78">+C110+C121</f>
        <v>25986</v>
      </c>
      <c r="D99" s="73">
        <f t="shared" si="78"/>
        <v>27519</v>
      </c>
      <c r="E99" s="73">
        <f t="shared" si="78"/>
        <v>28304</v>
      </c>
      <c r="F99" s="73">
        <f t="shared" si="78"/>
        <v>30393</v>
      </c>
      <c r="G99" s="73">
        <f t="shared" si="78"/>
        <v>34255</v>
      </c>
      <c r="H99" s="73">
        <f t="shared" si="78"/>
        <v>38312</v>
      </c>
      <c r="I99" s="73">
        <f t="shared" si="78"/>
        <v>37824</v>
      </c>
      <c r="J99" s="73">
        <f t="shared" si="78"/>
        <v>15794</v>
      </c>
      <c r="K99" s="73">
        <f t="shared" si="78"/>
        <v>21813</v>
      </c>
      <c r="L99" s="73">
        <f t="shared" si="78"/>
        <v>25745</v>
      </c>
      <c r="M99" s="73">
        <f t="shared" si="78"/>
        <v>24209</v>
      </c>
      <c r="N99" s="73">
        <f t="shared" si="78"/>
        <v>24995</v>
      </c>
      <c r="O99" s="73">
        <f t="shared" si="78"/>
        <v>26405</v>
      </c>
      <c r="P99" s="73">
        <f t="shared" si="78"/>
        <v>29230</v>
      </c>
      <c r="Q99" s="73">
        <f t="shared" ref="Q99:R103" si="79">+Q110+Q121</f>
        <v>30826</v>
      </c>
      <c r="R99" s="73">
        <f t="shared" si="79"/>
        <v>29986</v>
      </c>
      <c r="S99" s="73">
        <f t="shared" ref="S99:T99" si="80">+S110+S121</f>
        <v>28591</v>
      </c>
      <c r="T99" s="73">
        <f t="shared" si="80"/>
        <v>6</v>
      </c>
      <c r="U99" s="73">
        <f t="shared" ref="U99:V99" si="81">+U110+U121</f>
        <v>0</v>
      </c>
      <c r="V99" s="73">
        <f t="shared" si="81"/>
        <v>0</v>
      </c>
    </row>
    <row r="100" spans="1:29" s="42" customFormat="1" ht="15" customHeight="1" x14ac:dyDescent="0.25">
      <c r="A100" s="69" t="s">
        <v>50</v>
      </c>
      <c r="B100" s="75">
        <f>+B111+B122</f>
        <v>17567</v>
      </c>
      <c r="C100" s="75">
        <f t="shared" si="78"/>
        <v>19313</v>
      </c>
      <c r="D100" s="75">
        <f t="shared" si="78"/>
        <v>20668</v>
      </c>
      <c r="E100" s="75">
        <f t="shared" si="78"/>
        <v>21977</v>
      </c>
      <c r="F100" s="75">
        <f t="shared" si="78"/>
        <v>22965</v>
      </c>
      <c r="G100" s="75">
        <f t="shared" si="78"/>
        <v>25710</v>
      </c>
      <c r="H100" s="75">
        <f t="shared" si="78"/>
        <v>28937</v>
      </c>
      <c r="I100" s="75">
        <f t="shared" si="78"/>
        <v>28331</v>
      </c>
      <c r="J100" s="75">
        <f t="shared" si="78"/>
        <v>10912</v>
      </c>
      <c r="K100" s="75">
        <f t="shared" si="78"/>
        <v>16024</v>
      </c>
      <c r="L100" s="75">
        <f t="shared" si="78"/>
        <v>18734</v>
      </c>
      <c r="M100" s="75">
        <f t="shared" si="78"/>
        <v>18092</v>
      </c>
      <c r="N100" s="75">
        <f t="shared" si="78"/>
        <v>18485</v>
      </c>
      <c r="O100" s="75">
        <f t="shared" si="78"/>
        <v>19496</v>
      </c>
      <c r="P100" s="75">
        <f t="shared" si="78"/>
        <v>22442</v>
      </c>
      <c r="Q100" s="75">
        <f t="shared" si="79"/>
        <v>22432</v>
      </c>
      <c r="R100" s="75">
        <f t="shared" si="79"/>
        <v>21528</v>
      </c>
      <c r="S100" s="75">
        <f t="shared" ref="S100:T100" si="82">+S111+S122</f>
        <v>20446</v>
      </c>
      <c r="T100" s="75">
        <f t="shared" si="82"/>
        <v>2</v>
      </c>
      <c r="U100" s="75">
        <f t="shared" ref="U100:V100" si="83">+U111+U122</f>
        <v>0</v>
      </c>
      <c r="V100" s="75">
        <f t="shared" si="83"/>
        <v>0</v>
      </c>
      <c r="X100" s="76"/>
      <c r="Y100" s="76"/>
      <c r="Z100" s="76"/>
      <c r="AA100" s="76"/>
      <c r="AB100" s="76"/>
      <c r="AC100" s="76"/>
    </row>
    <row r="101" spans="1:29" ht="15" customHeight="1" x14ac:dyDescent="0.25">
      <c r="A101" s="69" t="s">
        <v>51</v>
      </c>
      <c r="B101" s="76">
        <f>+B112+B123</f>
        <v>10764</v>
      </c>
      <c r="C101" s="76">
        <f t="shared" si="78"/>
        <v>11985</v>
      </c>
      <c r="D101" s="76">
        <f t="shared" si="78"/>
        <v>12963</v>
      </c>
      <c r="E101" s="76">
        <f t="shared" si="78"/>
        <v>13826</v>
      </c>
      <c r="F101" s="76">
        <f t="shared" si="78"/>
        <v>13060</v>
      </c>
      <c r="G101" s="76">
        <f t="shared" si="78"/>
        <v>14041</v>
      </c>
      <c r="H101" s="76">
        <f t="shared" si="78"/>
        <v>14801</v>
      </c>
      <c r="I101" s="76">
        <f t="shared" si="78"/>
        <v>14563</v>
      </c>
      <c r="J101" s="76">
        <f t="shared" si="78"/>
        <v>6066</v>
      </c>
      <c r="K101" s="76">
        <f t="shared" si="78"/>
        <v>8369</v>
      </c>
      <c r="L101" s="76">
        <f t="shared" si="78"/>
        <v>9394</v>
      </c>
      <c r="M101" s="76">
        <f t="shared" si="78"/>
        <v>9381</v>
      </c>
      <c r="N101" s="76">
        <f t="shared" si="78"/>
        <v>9534</v>
      </c>
      <c r="O101" s="76">
        <f t="shared" si="78"/>
        <v>9267</v>
      </c>
      <c r="P101" s="76">
        <f t="shared" si="78"/>
        <v>11207</v>
      </c>
      <c r="Q101" s="76">
        <f t="shared" si="79"/>
        <v>10858</v>
      </c>
      <c r="R101" s="76">
        <f t="shared" si="79"/>
        <v>10654</v>
      </c>
      <c r="S101" s="76">
        <f t="shared" ref="S101:T101" si="84">+S112+S123</f>
        <v>9919</v>
      </c>
      <c r="T101" s="76">
        <f t="shared" si="84"/>
        <v>0</v>
      </c>
      <c r="U101" s="76">
        <f t="shared" ref="U101:V101" si="85">+U112+U123</f>
        <v>0</v>
      </c>
      <c r="V101" s="76">
        <f t="shared" si="85"/>
        <v>0</v>
      </c>
      <c r="X101" s="76"/>
      <c r="Y101" s="76"/>
      <c r="Z101" s="76"/>
      <c r="AA101" s="76"/>
      <c r="AB101" s="76"/>
      <c r="AC101" s="76"/>
    </row>
    <row r="102" spans="1:29" ht="15" customHeight="1" x14ac:dyDescent="0.25">
      <c r="A102" s="69" t="s">
        <v>52</v>
      </c>
      <c r="B102" s="76">
        <f>+B113+B124</f>
        <v>5845</v>
      </c>
      <c r="C102" s="76">
        <f t="shared" si="78"/>
        <v>5818</v>
      </c>
      <c r="D102" s="76">
        <f t="shared" si="78"/>
        <v>5902</v>
      </c>
      <c r="E102" s="76">
        <f t="shared" si="78"/>
        <v>6134</v>
      </c>
      <c r="F102" s="76">
        <f t="shared" si="78"/>
        <v>7259</v>
      </c>
      <c r="G102" s="76">
        <f t="shared" si="78"/>
        <v>8628</v>
      </c>
      <c r="H102" s="76">
        <f t="shared" si="78"/>
        <v>9157</v>
      </c>
      <c r="I102" s="76">
        <f t="shared" si="78"/>
        <v>9272</v>
      </c>
      <c r="J102" s="76">
        <f t="shared" si="78"/>
        <v>3411</v>
      </c>
      <c r="K102" s="76">
        <f t="shared" si="78"/>
        <v>5203</v>
      </c>
      <c r="L102" s="76">
        <f t="shared" si="78"/>
        <v>6259</v>
      </c>
      <c r="M102" s="76">
        <f t="shared" si="78"/>
        <v>5803</v>
      </c>
      <c r="N102" s="76">
        <f t="shared" si="78"/>
        <v>6079</v>
      </c>
      <c r="O102" s="76">
        <f t="shared" si="78"/>
        <v>7077</v>
      </c>
      <c r="P102" s="76">
        <f t="shared" si="78"/>
        <v>7768</v>
      </c>
      <c r="Q102" s="76">
        <f t="shared" si="79"/>
        <v>7817</v>
      </c>
      <c r="R102" s="76">
        <f t="shared" si="79"/>
        <v>7339</v>
      </c>
      <c r="S102" s="76">
        <f t="shared" ref="S102:T102" si="86">+S113+S124</f>
        <v>7305</v>
      </c>
      <c r="T102" s="76">
        <f t="shared" si="86"/>
        <v>1</v>
      </c>
      <c r="U102" s="76">
        <f t="shared" ref="U102:V102" si="87">+U113+U124</f>
        <v>0</v>
      </c>
      <c r="V102" s="76">
        <f t="shared" si="87"/>
        <v>0</v>
      </c>
      <c r="X102" s="76"/>
      <c r="Y102" s="76"/>
      <c r="Z102" s="76"/>
      <c r="AA102" s="76"/>
      <c r="AB102" s="76"/>
      <c r="AC102" s="76"/>
    </row>
    <row r="103" spans="1:29" ht="15" customHeight="1" x14ac:dyDescent="0.25">
      <c r="A103" s="69" t="s">
        <v>53</v>
      </c>
      <c r="B103" s="76">
        <f>+B114+B125</f>
        <v>958</v>
      </c>
      <c r="C103" s="76">
        <f t="shared" si="78"/>
        <v>1510</v>
      </c>
      <c r="D103" s="76">
        <f t="shared" si="78"/>
        <v>1803</v>
      </c>
      <c r="E103" s="76">
        <f t="shared" si="78"/>
        <v>2017</v>
      </c>
      <c r="F103" s="76">
        <f t="shared" si="78"/>
        <v>2646</v>
      </c>
      <c r="G103" s="76">
        <f t="shared" si="78"/>
        <v>3041</v>
      </c>
      <c r="H103" s="76">
        <f t="shared" si="78"/>
        <v>4979</v>
      </c>
      <c r="I103" s="76">
        <f t="shared" si="78"/>
        <v>4496</v>
      </c>
      <c r="J103" s="76">
        <f t="shared" si="78"/>
        <v>1435</v>
      </c>
      <c r="K103" s="76">
        <f t="shared" si="78"/>
        <v>2452</v>
      </c>
      <c r="L103" s="76">
        <f t="shared" si="78"/>
        <v>3081</v>
      </c>
      <c r="M103" s="76">
        <f t="shared" si="78"/>
        <v>2908</v>
      </c>
      <c r="N103" s="76">
        <f t="shared" si="78"/>
        <v>2872</v>
      </c>
      <c r="O103" s="76">
        <f t="shared" si="78"/>
        <v>3152</v>
      </c>
      <c r="P103" s="76">
        <f t="shared" si="78"/>
        <v>3467</v>
      </c>
      <c r="Q103" s="76">
        <f t="shared" si="79"/>
        <v>3757</v>
      </c>
      <c r="R103" s="76">
        <f t="shared" si="79"/>
        <v>3535</v>
      </c>
      <c r="S103" s="76">
        <f t="shared" ref="S103:T103" si="88">+S114+S125</f>
        <v>3222</v>
      </c>
      <c r="T103" s="76">
        <f t="shared" si="88"/>
        <v>1</v>
      </c>
      <c r="U103" s="76">
        <f t="shared" ref="U103:V103" si="89">+U114+U125</f>
        <v>0</v>
      </c>
      <c r="V103" s="76">
        <f t="shared" si="89"/>
        <v>0</v>
      </c>
    </row>
    <row r="104" spans="1:29" ht="15" customHeight="1" x14ac:dyDescent="0.25">
      <c r="A104" s="70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</row>
    <row r="105" spans="1:29" s="42" customFormat="1" ht="15" customHeight="1" x14ac:dyDescent="0.25">
      <c r="A105" s="78" t="s">
        <v>54</v>
      </c>
      <c r="B105" s="75">
        <f>+B116+B127</f>
        <v>4520</v>
      </c>
      <c r="C105" s="75">
        <f t="shared" ref="C105:P108" si="90">+C116+C127</f>
        <v>6673</v>
      </c>
      <c r="D105" s="75">
        <f t="shared" si="90"/>
        <v>6851</v>
      </c>
      <c r="E105" s="75">
        <f t="shared" si="90"/>
        <v>6327</v>
      </c>
      <c r="F105" s="75">
        <f t="shared" si="90"/>
        <v>7428</v>
      </c>
      <c r="G105" s="75">
        <f t="shared" si="90"/>
        <v>8545</v>
      </c>
      <c r="H105" s="75">
        <f t="shared" si="90"/>
        <v>9375</v>
      </c>
      <c r="I105" s="75">
        <f t="shared" si="90"/>
        <v>9493</v>
      </c>
      <c r="J105" s="75">
        <f t="shared" si="90"/>
        <v>4882</v>
      </c>
      <c r="K105" s="75">
        <f t="shared" si="90"/>
        <v>5789</v>
      </c>
      <c r="L105" s="75">
        <f t="shared" si="90"/>
        <v>7011</v>
      </c>
      <c r="M105" s="75">
        <f t="shared" si="90"/>
        <v>6117</v>
      </c>
      <c r="N105" s="75">
        <f t="shared" si="90"/>
        <v>6510</v>
      </c>
      <c r="O105" s="75">
        <f t="shared" si="90"/>
        <v>6909</v>
      </c>
      <c r="P105" s="75">
        <f t="shared" si="90"/>
        <v>6788</v>
      </c>
      <c r="Q105" s="75">
        <f t="shared" ref="Q105:R108" si="91">+Q116+Q127</f>
        <v>8394</v>
      </c>
      <c r="R105" s="75">
        <f t="shared" si="91"/>
        <v>8458</v>
      </c>
      <c r="S105" s="75">
        <f t="shared" ref="S105:T105" si="92">+S116+S127</f>
        <v>8145</v>
      </c>
      <c r="T105" s="75">
        <f t="shared" si="92"/>
        <v>4</v>
      </c>
      <c r="U105" s="75">
        <f t="shared" ref="U105:V105" si="93">+U116+U127</f>
        <v>0</v>
      </c>
      <c r="V105" s="75">
        <f t="shared" si="93"/>
        <v>0</v>
      </c>
    </row>
    <row r="106" spans="1:29" ht="15" customHeight="1" x14ac:dyDescent="0.25">
      <c r="A106" s="78" t="s">
        <v>55</v>
      </c>
      <c r="B106" s="76">
        <f>+B117+B128</f>
        <v>3805</v>
      </c>
      <c r="C106" s="76">
        <f t="shared" si="90"/>
        <v>5727</v>
      </c>
      <c r="D106" s="76">
        <f t="shared" si="90"/>
        <v>5736</v>
      </c>
      <c r="E106" s="76">
        <f t="shared" si="90"/>
        <v>5326</v>
      </c>
      <c r="F106" s="76">
        <f t="shared" si="90"/>
        <v>5855</v>
      </c>
      <c r="G106" s="76">
        <f t="shared" si="90"/>
        <v>6915</v>
      </c>
      <c r="H106" s="76">
        <f t="shared" si="90"/>
        <v>7700</v>
      </c>
      <c r="I106" s="76">
        <f t="shared" si="90"/>
        <v>7519</v>
      </c>
      <c r="J106" s="76">
        <f t="shared" si="90"/>
        <v>3704</v>
      </c>
      <c r="K106" s="76">
        <f t="shared" si="90"/>
        <v>4410</v>
      </c>
      <c r="L106" s="76">
        <f t="shared" si="90"/>
        <v>5106</v>
      </c>
      <c r="M106" s="76">
        <f t="shared" si="90"/>
        <v>4571</v>
      </c>
      <c r="N106" s="76">
        <f t="shared" si="90"/>
        <v>4999</v>
      </c>
      <c r="O106" s="76">
        <f t="shared" si="90"/>
        <v>5215</v>
      </c>
      <c r="P106" s="76">
        <f t="shared" si="90"/>
        <v>5405</v>
      </c>
      <c r="Q106" s="76">
        <f t="shared" si="91"/>
        <v>6129</v>
      </c>
      <c r="R106" s="76">
        <f t="shared" si="91"/>
        <v>6427</v>
      </c>
      <c r="S106" s="76">
        <f t="shared" ref="S106:T106" si="94">+S117+S128</f>
        <v>5979</v>
      </c>
      <c r="T106" s="76">
        <f t="shared" si="94"/>
        <v>4</v>
      </c>
      <c r="U106" s="76">
        <f t="shared" ref="U106:V106" si="95">+U117+U128</f>
        <v>0</v>
      </c>
      <c r="V106" s="76">
        <f t="shared" si="95"/>
        <v>0</v>
      </c>
    </row>
    <row r="107" spans="1:29" ht="15" customHeight="1" x14ac:dyDescent="0.25">
      <c r="A107" s="78" t="s">
        <v>56</v>
      </c>
      <c r="B107" s="76">
        <f>+B118+B129</f>
        <v>651</v>
      </c>
      <c r="C107" s="76">
        <f t="shared" si="90"/>
        <v>872</v>
      </c>
      <c r="D107" s="76">
        <f t="shared" si="90"/>
        <v>1024</v>
      </c>
      <c r="E107" s="76">
        <f t="shared" si="90"/>
        <v>905</v>
      </c>
      <c r="F107" s="76">
        <f t="shared" si="90"/>
        <v>1392</v>
      </c>
      <c r="G107" s="76">
        <f t="shared" si="90"/>
        <v>1440</v>
      </c>
      <c r="H107" s="76">
        <f t="shared" si="90"/>
        <v>1513</v>
      </c>
      <c r="I107" s="76">
        <f t="shared" si="90"/>
        <v>1799</v>
      </c>
      <c r="J107" s="76">
        <f t="shared" si="90"/>
        <v>1019</v>
      </c>
      <c r="K107" s="76">
        <f t="shared" si="90"/>
        <v>1282</v>
      </c>
      <c r="L107" s="76">
        <f t="shared" si="90"/>
        <v>1802</v>
      </c>
      <c r="M107" s="76">
        <f t="shared" si="90"/>
        <v>1366</v>
      </c>
      <c r="N107" s="76">
        <f t="shared" si="90"/>
        <v>1379</v>
      </c>
      <c r="O107" s="76">
        <f t="shared" si="90"/>
        <v>1492</v>
      </c>
      <c r="P107" s="76">
        <f t="shared" si="90"/>
        <v>1304</v>
      </c>
      <c r="Q107" s="76">
        <f t="shared" si="91"/>
        <v>2016</v>
      </c>
      <c r="R107" s="76">
        <f t="shared" si="91"/>
        <v>1761</v>
      </c>
      <c r="S107" s="76">
        <f t="shared" ref="S107:T107" si="96">+S118+S129</f>
        <v>1915</v>
      </c>
      <c r="T107" s="76">
        <f t="shared" si="96"/>
        <v>0</v>
      </c>
      <c r="U107" s="76">
        <f t="shared" ref="U107:V107" si="97">+U118+U129</f>
        <v>0</v>
      </c>
      <c r="V107" s="76">
        <f t="shared" si="97"/>
        <v>0</v>
      </c>
    </row>
    <row r="108" spans="1:29" ht="15" customHeight="1" x14ac:dyDescent="0.25">
      <c r="A108" s="78" t="s">
        <v>57</v>
      </c>
      <c r="B108" s="76">
        <f>+B119+B130</f>
        <v>64</v>
      </c>
      <c r="C108" s="76">
        <f t="shared" si="90"/>
        <v>74</v>
      </c>
      <c r="D108" s="76">
        <f t="shared" si="90"/>
        <v>91</v>
      </c>
      <c r="E108" s="76">
        <f t="shared" si="90"/>
        <v>96</v>
      </c>
      <c r="F108" s="76">
        <f t="shared" si="90"/>
        <v>181</v>
      </c>
      <c r="G108" s="76">
        <f t="shared" si="90"/>
        <v>190</v>
      </c>
      <c r="H108" s="76">
        <f t="shared" si="90"/>
        <v>162</v>
      </c>
      <c r="I108" s="76">
        <f t="shared" si="90"/>
        <v>175</v>
      </c>
      <c r="J108" s="76">
        <f t="shared" si="90"/>
        <v>159</v>
      </c>
      <c r="K108" s="76">
        <f t="shared" si="90"/>
        <v>97</v>
      </c>
      <c r="L108" s="76">
        <f t="shared" si="90"/>
        <v>103</v>
      </c>
      <c r="M108" s="76">
        <f t="shared" si="90"/>
        <v>180</v>
      </c>
      <c r="N108" s="76">
        <f t="shared" si="90"/>
        <v>132</v>
      </c>
      <c r="O108" s="76">
        <f t="shared" si="90"/>
        <v>202</v>
      </c>
      <c r="P108" s="76">
        <f t="shared" si="90"/>
        <v>79</v>
      </c>
      <c r="Q108" s="76">
        <f t="shared" si="91"/>
        <v>249</v>
      </c>
      <c r="R108" s="76">
        <f t="shared" si="91"/>
        <v>270</v>
      </c>
      <c r="S108" s="76">
        <f t="shared" ref="S108:T108" si="98">+S119+S130</f>
        <v>251</v>
      </c>
      <c r="T108" s="76">
        <f t="shared" si="98"/>
        <v>0</v>
      </c>
      <c r="U108" s="76">
        <f t="shared" ref="U108:V108" si="99">+U119+U130</f>
        <v>0</v>
      </c>
      <c r="V108" s="76">
        <f t="shared" si="99"/>
        <v>0</v>
      </c>
    </row>
    <row r="109" spans="1:29" ht="15" customHeight="1" x14ac:dyDescent="0.25">
      <c r="A109" s="70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</row>
    <row r="110" spans="1:29" s="42" customFormat="1" ht="15" customHeight="1" x14ac:dyDescent="0.25">
      <c r="A110" s="72" t="s">
        <v>58</v>
      </c>
      <c r="B110" s="73">
        <f>+B111+B116</f>
        <v>18330</v>
      </c>
      <c r="C110" s="73">
        <f t="shared" ref="C110:N110" si="100">+C111+C116</f>
        <v>21809</v>
      </c>
      <c r="D110" s="73">
        <f t="shared" si="100"/>
        <v>22844</v>
      </c>
      <c r="E110" s="73">
        <f t="shared" si="100"/>
        <v>23454</v>
      </c>
      <c r="F110" s="73">
        <f t="shared" si="100"/>
        <v>25491</v>
      </c>
      <c r="G110" s="73">
        <f t="shared" si="100"/>
        <v>28031</v>
      </c>
      <c r="H110" s="73">
        <f t="shared" si="100"/>
        <v>31922</v>
      </c>
      <c r="I110" s="73">
        <f t="shared" si="100"/>
        <v>31209</v>
      </c>
      <c r="J110" s="73">
        <f t="shared" si="100"/>
        <v>13520</v>
      </c>
      <c r="K110" s="73">
        <f t="shared" si="100"/>
        <v>18066</v>
      </c>
      <c r="L110" s="73">
        <f t="shared" si="100"/>
        <v>21410</v>
      </c>
      <c r="M110" s="73">
        <f t="shared" si="100"/>
        <v>19851</v>
      </c>
      <c r="N110" s="73">
        <f t="shared" si="100"/>
        <v>20058</v>
      </c>
      <c r="O110" s="73">
        <f>+O111+O116</f>
        <v>20421</v>
      </c>
      <c r="P110" s="73">
        <f>+P111+P116</f>
        <v>23290</v>
      </c>
      <c r="Q110" s="73">
        <f>+Q111+Q116</f>
        <v>24613</v>
      </c>
      <c r="R110" s="73">
        <f>R111+R116</f>
        <v>23549</v>
      </c>
      <c r="S110" s="73">
        <f>S111+S116</f>
        <v>23189</v>
      </c>
      <c r="T110" s="73">
        <f>T111+T116</f>
        <v>6</v>
      </c>
      <c r="U110" s="73">
        <f>U111+U116</f>
        <v>0</v>
      </c>
      <c r="V110" s="73">
        <f>V111+V116</f>
        <v>0</v>
      </c>
    </row>
    <row r="111" spans="1:29" s="42" customFormat="1" ht="15" customHeight="1" x14ac:dyDescent="0.25">
      <c r="A111" s="69" t="s">
        <v>50</v>
      </c>
      <c r="B111" s="75">
        <f>SUM(B112:B114)</f>
        <v>14811</v>
      </c>
      <c r="C111" s="75">
        <f t="shared" ref="C111:N111" si="101">SUM(C112:C114)</f>
        <v>16360</v>
      </c>
      <c r="D111" s="75">
        <f t="shared" si="101"/>
        <v>17388</v>
      </c>
      <c r="E111" s="75">
        <f t="shared" si="101"/>
        <v>18280</v>
      </c>
      <c r="F111" s="75">
        <f t="shared" si="101"/>
        <v>19419</v>
      </c>
      <c r="G111" s="75">
        <f t="shared" si="101"/>
        <v>21135</v>
      </c>
      <c r="H111" s="75">
        <f t="shared" si="101"/>
        <v>24236</v>
      </c>
      <c r="I111" s="75">
        <f t="shared" si="101"/>
        <v>23456</v>
      </c>
      <c r="J111" s="75">
        <f t="shared" si="101"/>
        <v>9486</v>
      </c>
      <c r="K111" s="75">
        <f t="shared" si="101"/>
        <v>13321</v>
      </c>
      <c r="L111" s="75">
        <f t="shared" si="101"/>
        <v>15693</v>
      </c>
      <c r="M111" s="75">
        <f t="shared" si="101"/>
        <v>14981</v>
      </c>
      <c r="N111" s="75">
        <f t="shared" si="101"/>
        <v>14911</v>
      </c>
      <c r="O111" s="75">
        <f t="shared" ref="O111:T111" si="102">SUM(O112:O114)</f>
        <v>15405</v>
      </c>
      <c r="P111" s="75">
        <f t="shared" si="102"/>
        <v>18079</v>
      </c>
      <c r="Q111" s="75">
        <f t="shared" si="102"/>
        <v>18177</v>
      </c>
      <c r="R111" s="75">
        <f t="shared" si="102"/>
        <v>17215</v>
      </c>
      <c r="S111" s="75">
        <f t="shared" si="102"/>
        <v>16874</v>
      </c>
      <c r="T111" s="75">
        <f t="shared" si="102"/>
        <v>2</v>
      </c>
      <c r="U111" s="75">
        <f t="shared" ref="U111:V111" si="103">SUM(U112:U114)</f>
        <v>0</v>
      </c>
      <c r="V111" s="75">
        <f t="shared" si="103"/>
        <v>0</v>
      </c>
    </row>
    <row r="112" spans="1:29" ht="15" customHeight="1" x14ac:dyDescent="0.25">
      <c r="A112" s="69" t="s">
        <v>51</v>
      </c>
      <c r="B112" s="76">
        <f>8881+258</f>
        <v>9139</v>
      </c>
      <c r="C112" s="76">
        <v>10235</v>
      </c>
      <c r="D112" s="76">
        <v>11066</v>
      </c>
      <c r="E112" s="76">
        <v>11592</v>
      </c>
      <c r="F112" s="76">
        <v>11014</v>
      </c>
      <c r="G112" s="76">
        <v>11626</v>
      </c>
      <c r="H112" s="76">
        <v>12359</v>
      </c>
      <c r="I112" s="76">
        <v>11953</v>
      </c>
      <c r="J112" s="76">
        <v>5230</v>
      </c>
      <c r="K112" s="76">
        <v>7091</v>
      </c>
      <c r="L112" s="76">
        <v>7921</v>
      </c>
      <c r="M112" s="76">
        <v>7834</v>
      </c>
      <c r="N112" s="76">
        <f>7474+58</f>
        <v>7532</v>
      </c>
      <c r="O112" s="76">
        <v>7266</v>
      </c>
      <c r="P112" s="76">
        <v>9062</v>
      </c>
      <c r="Q112" s="76">
        <v>8869</v>
      </c>
      <c r="R112" s="76">
        <v>8742</v>
      </c>
      <c r="S112" s="76">
        <v>8319</v>
      </c>
      <c r="T112" s="76">
        <v>0</v>
      </c>
      <c r="U112" s="76">
        <v>0</v>
      </c>
      <c r="V112" s="76">
        <v>0</v>
      </c>
    </row>
    <row r="113" spans="1:22" ht="15" customHeight="1" x14ac:dyDescent="0.25">
      <c r="A113" s="69" t="s">
        <v>52</v>
      </c>
      <c r="B113" s="76">
        <f>4762+135</f>
        <v>4897</v>
      </c>
      <c r="C113" s="76">
        <v>4854</v>
      </c>
      <c r="D113" s="76">
        <v>4935</v>
      </c>
      <c r="E113" s="76">
        <v>5138</v>
      </c>
      <c r="F113" s="76">
        <v>6165</v>
      </c>
      <c r="G113" s="76">
        <v>7028</v>
      </c>
      <c r="H113" s="76">
        <v>7740</v>
      </c>
      <c r="I113" s="76">
        <v>7726</v>
      </c>
      <c r="J113" s="76">
        <v>2960</v>
      </c>
      <c r="K113" s="76">
        <v>4263</v>
      </c>
      <c r="L113" s="76">
        <v>5165</v>
      </c>
      <c r="M113" s="76">
        <v>4721</v>
      </c>
      <c r="N113" s="76">
        <f>4902+39</f>
        <v>4941</v>
      </c>
      <c r="O113" s="76">
        <v>5565</v>
      </c>
      <c r="P113" s="76">
        <v>6243</v>
      </c>
      <c r="Q113" s="76">
        <v>6324</v>
      </c>
      <c r="R113" s="76">
        <v>5762</v>
      </c>
      <c r="S113" s="76">
        <v>5923</v>
      </c>
      <c r="T113" s="76">
        <v>1</v>
      </c>
      <c r="U113" s="76">
        <v>0</v>
      </c>
      <c r="V113" s="76">
        <v>0</v>
      </c>
    </row>
    <row r="114" spans="1:22" ht="15" customHeight="1" x14ac:dyDescent="0.25">
      <c r="A114" s="69" t="s">
        <v>53</v>
      </c>
      <c r="B114" s="76">
        <f>683+92</f>
        <v>775</v>
      </c>
      <c r="C114" s="76">
        <v>1271</v>
      </c>
      <c r="D114" s="76">
        <v>1387</v>
      </c>
      <c r="E114" s="76">
        <v>1550</v>
      </c>
      <c r="F114" s="76">
        <v>2240</v>
      </c>
      <c r="G114" s="76">
        <v>2481</v>
      </c>
      <c r="H114" s="76">
        <v>4137</v>
      </c>
      <c r="I114" s="76">
        <v>3777</v>
      </c>
      <c r="J114" s="76">
        <v>1296</v>
      </c>
      <c r="K114" s="76">
        <v>1967</v>
      </c>
      <c r="L114" s="76">
        <v>2607</v>
      </c>
      <c r="M114" s="76">
        <v>2426</v>
      </c>
      <c r="N114" s="76">
        <f>2411+27</f>
        <v>2438</v>
      </c>
      <c r="O114" s="76">
        <v>2574</v>
      </c>
      <c r="P114" s="76">
        <v>2774</v>
      </c>
      <c r="Q114" s="76">
        <v>2984</v>
      </c>
      <c r="R114" s="76">
        <v>2711</v>
      </c>
      <c r="S114" s="76">
        <v>2632</v>
      </c>
      <c r="T114" s="76">
        <v>1</v>
      </c>
      <c r="U114" s="76">
        <v>0</v>
      </c>
      <c r="V114" s="76">
        <v>0</v>
      </c>
    </row>
    <row r="115" spans="1:22" ht="15" customHeight="1" x14ac:dyDescent="0.25">
      <c r="A115" s="70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</row>
    <row r="116" spans="1:22" s="42" customFormat="1" ht="15" customHeight="1" x14ac:dyDescent="0.25">
      <c r="A116" s="78" t="s">
        <v>54</v>
      </c>
      <c r="B116" s="75">
        <f>SUM(B117:B119)</f>
        <v>3519</v>
      </c>
      <c r="C116" s="75">
        <f t="shared" ref="C116:N116" si="104">SUM(C117:C119)</f>
        <v>5449</v>
      </c>
      <c r="D116" s="75">
        <f t="shared" si="104"/>
        <v>5456</v>
      </c>
      <c r="E116" s="75">
        <f t="shared" si="104"/>
        <v>5174</v>
      </c>
      <c r="F116" s="75">
        <f t="shared" si="104"/>
        <v>6072</v>
      </c>
      <c r="G116" s="75">
        <f t="shared" si="104"/>
        <v>6896</v>
      </c>
      <c r="H116" s="75">
        <f t="shared" si="104"/>
        <v>7686</v>
      </c>
      <c r="I116" s="75">
        <f t="shared" si="104"/>
        <v>7753</v>
      </c>
      <c r="J116" s="75">
        <f t="shared" si="104"/>
        <v>4034</v>
      </c>
      <c r="K116" s="75">
        <f t="shared" si="104"/>
        <v>4745</v>
      </c>
      <c r="L116" s="75">
        <f t="shared" si="104"/>
        <v>5717</v>
      </c>
      <c r="M116" s="75">
        <f t="shared" si="104"/>
        <v>4870</v>
      </c>
      <c r="N116" s="75">
        <f t="shared" si="104"/>
        <v>5147</v>
      </c>
      <c r="O116" s="75">
        <f t="shared" ref="O116:T116" si="105">SUM(O117:O119)</f>
        <v>5016</v>
      </c>
      <c r="P116" s="75">
        <f t="shared" si="105"/>
        <v>5211</v>
      </c>
      <c r="Q116" s="75">
        <f t="shared" si="105"/>
        <v>6436</v>
      </c>
      <c r="R116" s="75">
        <f t="shared" si="105"/>
        <v>6334</v>
      </c>
      <c r="S116" s="75">
        <f t="shared" si="105"/>
        <v>6315</v>
      </c>
      <c r="T116" s="75">
        <f t="shared" si="105"/>
        <v>4</v>
      </c>
      <c r="U116" s="75">
        <f t="shared" ref="U116:V116" si="106">SUM(U117:U119)</f>
        <v>0</v>
      </c>
      <c r="V116" s="75">
        <f t="shared" si="106"/>
        <v>0</v>
      </c>
    </row>
    <row r="117" spans="1:22" ht="15" customHeight="1" x14ac:dyDescent="0.25">
      <c r="A117" s="78" t="s">
        <v>55</v>
      </c>
      <c r="B117" s="76">
        <f>3076+20</f>
        <v>3096</v>
      </c>
      <c r="C117" s="76">
        <v>4829</v>
      </c>
      <c r="D117" s="76">
        <v>4780</v>
      </c>
      <c r="E117" s="76">
        <v>4572</v>
      </c>
      <c r="F117" s="76">
        <v>5096</v>
      </c>
      <c r="G117" s="76">
        <v>5871</v>
      </c>
      <c r="H117" s="76">
        <v>6583</v>
      </c>
      <c r="I117" s="76">
        <v>6390</v>
      </c>
      <c r="J117" s="76">
        <v>3296</v>
      </c>
      <c r="K117" s="76">
        <v>3796</v>
      </c>
      <c r="L117" s="76">
        <v>4389</v>
      </c>
      <c r="M117" s="76">
        <v>3883</v>
      </c>
      <c r="N117" s="76">
        <f>4090+45</f>
        <v>4135</v>
      </c>
      <c r="O117" s="76">
        <v>4018</v>
      </c>
      <c r="P117" s="76">
        <v>4391</v>
      </c>
      <c r="Q117" s="76">
        <v>4990</v>
      </c>
      <c r="R117" s="76">
        <v>5245</v>
      </c>
      <c r="S117" s="76">
        <v>4916</v>
      </c>
      <c r="T117" s="76">
        <v>4</v>
      </c>
      <c r="U117" s="76">
        <v>0</v>
      </c>
      <c r="V117" s="76">
        <v>0</v>
      </c>
    </row>
    <row r="118" spans="1:22" ht="15" customHeight="1" x14ac:dyDescent="0.25">
      <c r="A118" s="78" t="s">
        <v>56</v>
      </c>
      <c r="B118" s="76">
        <f>408+15</f>
        <v>423</v>
      </c>
      <c r="C118" s="76">
        <v>620</v>
      </c>
      <c r="D118" s="76">
        <v>676</v>
      </c>
      <c r="E118" s="76">
        <v>602</v>
      </c>
      <c r="F118" s="76">
        <v>976</v>
      </c>
      <c r="G118" s="76">
        <v>1024</v>
      </c>
      <c r="H118" s="76">
        <v>1101</v>
      </c>
      <c r="I118" s="76">
        <v>1361</v>
      </c>
      <c r="J118" s="76">
        <v>738</v>
      </c>
      <c r="K118" s="76">
        <v>949</v>
      </c>
      <c r="L118" s="76">
        <v>1328</v>
      </c>
      <c r="M118" s="76">
        <v>986</v>
      </c>
      <c r="N118" s="76">
        <f>964+48</f>
        <v>1012</v>
      </c>
      <c r="O118" s="76">
        <v>998</v>
      </c>
      <c r="P118" s="76">
        <v>820</v>
      </c>
      <c r="Q118" s="76">
        <v>1446</v>
      </c>
      <c r="R118" s="76">
        <v>1089</v>
      </c>
      <c r="S118" s="76">
        <v>1399</v>
      </c>
      <c r="T118" s="76">
        <v>0</v>
      </c>
      <c r="U118" s="76">
        <v>0</v>
      </c>
      <c r="V118" s="76">
        <v>0</v>
      </c>
    </row>
    <row r="119" spans="1:22" ht="15" customHeight="1" x14ac:dyDescent="0.25">
      <c r="A119" s="78" t="s">
        <v>57</v>
      </c>
      <c r="B119" s="241" t="s">
        <v>61</v>
      </c>
      <c r="C119" s="76">
        <v>0</v>
      </c>
      <c r="D119" s="76">
        <v>0</v>
      </c>
      <c r="E119" s="76">
        <v>0</v>
      </c>
      <c r="F119" s="76">
        <v>0</v>
      </c>
      <c r="G119" s="76">
        <v>1</v>
      </c>
      <c r="H119" s="76">
        <v>2</v>
      </c>
      <c r="I119" s="76">
        <v>2</v>
      </c>
      <c r="J119" s="76">
        <v>0</v>
      </c>
      <c r="K119" s="76">
        <v>0</v>
      </c>
      <c r="L119" s="76">
        <v>0</v>
      </c>
      <c r="M119" s="76">
        <v>1</v>
      </c>
      <c r="N119" s="76">
        <v>0</v>
      </c>
      <c r="O119" s="76"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76">
        <v>0</v>
      </c>
      <c r="V119" s="76">
        <v>0</v>
      </c>
    </row>
    <row r="120" spans="1:22" ht="15" customHeight="1" x14ac:dyDescent="0.25">
      <c r="A120" s="70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</row>
    <row r="121" spans="1:22" s="42" customFormat="1" ht="15" customHeight="1" x14ac:dyDescent="0.25">
      <c r="A121" s="89" t="s">
        <v>59</v>
      </c>
      <c r="B121" s="73">
        <f>+B122+B127</f>
        <v>3757</v>
      </c>
      <c r="C121" s="73">
        <f t="shared" ref="C121:N121" si="107">+C122+C127</f>
        <v>4177</v>
      </c>
      <c r="D121" s="73">
        <f t="shared" si="107"/>
        <v>4675</v>
      </c>
      <c r="E121" s="73">
        <f t="shared" si="107"/>
        <v>4850</v>
      </c>
      <c r="F121" s="73">
        <f t="shared" si="107"/>
        <v>4902</v>
      </c>
      <c r="G121" s="73">
        <f t="shared" si="107"/>
        <v>6224</v>
      </c>
      <c r="H121" s="73">
        <f t="shared" si="107"/>
        <v>6390</v>
      </c>
      <c r="I121" s="73">
        <f t="shared" si="107"/>
        <v>6615</v>
      </c>
      <c r="J121" s="73">
        <f t="shared" si="107"/>
        <v>2274</v>
      </c>
      <c r="K121" s="73">
        <f t="shared" si="107"/>
        <v>3747</v>
      </c>
      <c r="L121" s="73">
        <f t="shared" si="107"/>
        <v>4335</v>
      </c>
      <c r="M121" s="73">
        <f t="shared" si="107"/>
        <v>4358</v>
      </c>
      <c r="N121" s="73">
        <f t="shared" si="107"/>
        <v>4937</v>
      </c>
      <c r="O121" s="73">
        <f t="shared" ref="O121:T121" si="108">+O122+O127</f>
        <v>5984</v>
      </c>
      <c r="P121" s="73">
        <f t="shared" si="108"/>
        <v>5940</v>
      </c>
      <c r="Q121" s="73">
        <f t="shared" si="108"/>
        <v>6213</v>
      </c>
      <c r="R121" s="73">
        <f t="shared" si="108"/>
        <v>6437</v>
      </c>
      <c r="S121" s="73">
        <f t="shared" si="108"/>
        <v>5402</v>
      </c>
      <c r="T121" s="73">
        <f t="shared" si="108"/>
        <v>0</v>
      </c>
      <c r="U121" s="73">
        <f t="shared" ref="U121:V121" si="109">+U122+U127</f>
        <v>0</v>
      </c>
      <c r="V121" s="73">
        <f t="shared" si="109"/>
        <v>0</v>
      </c>
    </row>
    <row r="122" spans="1:22" s="42" customFormat="1" ht="15" customHeight="1" x14ac:dyDescent="0.25">
      <c r="A122" s="69" t="s">
        <v>50</v>
      </c>
      <c r="B122" s="75">
        <f>SUM(B123:B125)</f>
        <v>2756</v>
      </c>
      <c r="C122" s="75">
        <f t="shared" ref="C122:N122" si="110">SUM(C123:C125)</f>
        <v>2953</v>
      </c>
      <c r="D122" s="75">
        <f t="shared" si="110"/>
        <v>3280</v>
      </c>
      <c r="E122" s="75">
        <f t="shared" si="110"/>
        <v>3697</v>
      </c>
      <c r="F122" s="75">
        <f t="shared" si="110"/>
        <v>3546</v>
      </c>
      <c r="G122" s="75">
        <f t="shared" si="110"/>
        <v>4575</v>
      </c>
      <c r="H122" s="75">
        <f t="shared" si="110"/>
        <v>4701</v>
      </c>
      <c r="I122" s="75">
        <f t="shared" si="110"/>
        <v>4875</v>
      </c>
      <c r="J122" s="75">
        <f t="shared" si="110"/>
        <v>1426</v>
      </c>
      <c r="K122" s="75">
        <f t="shared" si="110"/>
        <v>2703</v>
      </c>
      <c r="L122" s="75">
        <f t="shared" si="110"/>
        <v>3041</v>
      </c>
      <c r="M122" s="75">
        <f t="shared" si="110"/>
        <v>3111</v>
      </c>
      <c r="N122" s="75">
        <f t="shared" si="110"/>
        <v>3574</v>
      </c>
      <c r="O122" s="75">
        <f t="shared" ref="O122:T122" si="111">SUM(O123:O125)</f>
        <v>4091</v>
      </c>
      <c r="P122" s="75">
        <f t="shared" si="111"/>
        <v>4363</v>
      </c>
      <c r="Q122" s="75">
        <f t="shared" si="111"/>
        <v>4255</v>
      </c>
      <c r="R122" s="75">
        <f t="shared" si="111"/>
        <v>4313</v>
      </c>
      <c r="S122" s="75">
        <f t="shared" si="111"/>
        <v>3572</v>
      </c>
      <c r="T122" s="75">
        <f t="shared" si="111"/>
        <v>0</v>
      </c>
      <c r="U122" s="75">
        <f t="shared" ref="U122:V122" si="112">SUM(U123:U125)</f>
        <v>0</v>
      </c>
      <c r="V122" s="75">
        <f t="shared" si="112"/>
        <v>0</v>
      </c>
    </row>
    <row r="123" spans="1:22" ht="15" customHeight="1" x14ac:dyDescent="0.25">
      <c r="A123" s="69" t="s">
        <v>51</v>
      </c>
      <c r="B123" s="76">
        <v>1625</v>
      </c>
      <c r="C123" s="76">
        <v>1750</v>
      </c>
      <c r="D123" s="76">
        <v>1897</v>
      </c>
      <c r="E123" s="76">
        <v>2234</v>
      </c>
      <c r="F123" s="76">
        <v>2046</v>
      </c>
      <c r="G123" s="76">
        <v>2415</v>
      </c>
      <c r="H123" s="76">
        <v>2442</v>
      </c>
      <c r="I123" s="76">
        <v>2610</v>
      </c>
      <c r="J123" s="76">
        <v>836</v>
      </c>
      <c r="K123" s="76">
        <v>1278</v>
      </c>
      <c r="L123" s="76">
        <v>1473</v>
      </c>
      <c r="M123" s="76">
        <v>1547</v>
      </c>
      <c r="N123" s="76">
        <v>2002</v>
      </c>
      <c r="O123" s="76">
        <v>2001</v>
      </c>
      <c r="P123" s="76">
        <v>2145</v>
      </c>
      <c r="Q123" s="76">
        <v>1989</v>
      </c>
      <c r="R123" s="76">
        <v>1912</v>
      </c>
      <c r="S123" s="76">
        <v>1600</v>
      </c>
      <c r="T123" s="76">
        <v>0</v>
      </c>
      <c r="U123" s="76">
        <v>0</v>
      </c>
      <c r="V123" s="76">
        <v>0</v>
      </c>
    </row>
    <row r="124" spans="1:22" ht="15" customHeight="1" x14ac:dyDescent="0.25">
      <c r="A124" s="69" t="s">
        <v>52</v>
      </c>
      <c r="B124" s="76">
        <v>948</v>
      </c>
      <c r="C124" s="76">
        <v>964</v>
      </c>
      <c r="D124" s="76">
        <v>967</v>
      </c>
      <c r="E124" s="76">
        <v>996</v>
      </c>
      <c r="F124" s="76">
        <v>1094</v>
      </c>
      <c r="G124" s="76">
        <v>1600</v>
      </c>
      <c r="H124" s="76">
        <v>1417</v>
      </c>
      <c r="I124" s="76">
        <v>1546</v>
      </c>
      <c r="J124" s="76">
        <v>451</v>
      </c>
      <c r="K124" s="76">
        <v>940</v>
      </c>
      <c r="L124" s="76">
        <v>1094</v>
      </c>
      <c r="M124" s="76">
        <v>1082</v>
      </c>
      <c r="N124" s="76">
        <v>1138</v>
      </c>
      <c r="O124" s="76">
        <v>1512</v>
      </c>
      <c r="P124" s="76">
        <v>1525</v>
      </c>
      <c r="Q124" s="76">
        <v>1493</v>
      </c>
      <c r="R124" s="76">
        <v>1577</v>
      </c>
      <c r="S124" s="76">
        <v>1382</v>
      </c>
      <c r="T124" s="76">
        <v>0</v>
      </c>
      <c r="U124" s="76">
        <v>0</v>
      </c>
      <c r="V124" s="76">
        <v>0</v>
      </c>
    </row>
    <row r="125" spans="1:22" ht="15" customHeight="1" x14ac:dyDescent="0.25">
      <c r="A125" s="69" t="s">
        <v>53</v>
      </c>
      <c r="B125" s="76">
        <v>183</v>
      </c>
      <c r="C125" s="76">
        <v>239</v>
      </c>
      <c r="D125" s="76">
        <v>416</v>
      </c>
      <c r="E125" s="76">
        <v>467</v>
      </c>
      <c r="F125" s="76">
        <v>406</v>
      </c>
      <c r="G125" s="76">
        <v>560</v>
      </c>
      <c r="H125" s="76">
        <v>842</v>
      </c>
      <c r="I125" s="76">
        <v>719</v>
      </c>
      <c r="J125" s="76">
        <v>139</v>
      </c>
      <c r="K125" s="76">
        <v>485</v>
      </c>
      <c r="L125" s="76">
        <v>474</v>
      </c>
      <c r="M125" s="76">
        <v>482</v>
      </c>
      <c r="N125" s="76">
        <v>434</v>
      </c>
      <c r="O125" s="76">
        <v>578</v>
      </c>
      <c r="P125" s="76">
        <v>693</v>
      </c>
      <c r="Q125" s="76">
        <v>773</v>
      </c>
      <c r="R125" s="76">
        <v>824</v>
      </c>
      <c r="S125" s="76">
        <v>590</v>
      </c>
      <c r="T125" s="76">
        <v>0</v>
      </c>
      <c r="U125" s="76">
        <v>0</v>
      </c>
      <c r="V125" s="76">
        <v>0</v>
      </c>
    </row>
    <row r="126" spans="1:22" ht="15" customHeight="1" x14ac:dyDescent="0.25">
      <c r="A126" s="70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</row>
    <row r="127" spans="1:22" s="42" customFormat="1" ht="15" customHeight="1" x14ac:dyDescent="0.25">
      <c r="A127" s="78" t="s">
        <v>54</v>
      </c>
      <c r="B127" s="75">
        <f>SUM(B128:B130)</f>
        <v>1001</v>
      </c>
      <c r="C127" s="75">
        <f t="shared" ref="C127:N127" si="113">SUM(C128:C130)</f>
        <v>1224</v>
      </c>
      <c r="D127" s="75">
        <f t="shared" si="113"/>
        <v>1395</v>
      </c>
      <c r="E127" s="75">
        <f t="shared" si="113"/>
        <v>1153</v>
      </c>
      <c r="F127" s="75">
        <f t="shared" si="113"/>
        <v>1356</v>
      </c>
      <c r="G127" s="75">
        <f t="shared" si="113"/>
        <v>1649</v>
      </c>
      <c r="H127" s="75">
        <f t="shared" si="113"/>
        <v>1689</v>
      </c>
      <c r="I127" s="75">
        <f t="shared" si="113"/>
        <v>1740</v>
      </c>
      <c r="J127" s="75">
        <f t="shared" si="113"/>
        <v>848</v>
      </c>
      <c r="K127" s="75">
        <f t="shared" si="113"/>
        <v>1044</v>
      </c>
      <c r="L127" s="75">
        <f t="shared" si="113"/>
        <v>1294</v>
      </c>
      <c r="M127" s="75">
        <f t="shared" si="113"/>
        <v>1247</v>
      </c>
      <c r="N127" s="75">
        <f t="shared" si="113"/>
        <v>1363</v>
      </c>
      <c r="O127" s="75">
        <f t="shared" ref="O127:T127" si="114">SUM(O128:O130)</f>
        <v>1893</v>
      </c>
      <c r="P127" s="75">
        <f t="shared" si="114"/>
        <v>1577</v>
      </c>
      <c r="Q127" s="75">
        <f t="shared" si="114"/>
        <v>1958</v>
      </c>
      <c r="R127" s="75">
        <f t="shared" si="114"/>
        <v>2124</v>
      </c>
      <c r="S127" s="75">
        <f t="shared" si="114"/>
        <v>1830</v>
      </c>
      <c r="T127" s="75">
        <f t="shared" si="114"/>
        <v>0</v>
      </c>
      <c r="U127" s="75">
        <f t="shared" ref="U127:V127" si="115">SUM(U128:U130)</f>
        <v>0</v>
      </c>
      <c r="V127" s="75">
        <f t="shared" si="115"/>
        <v>0</v>
      </c>
    </row>
    <row r="128" spans="1:22" ht="15" customHeight="1" x14ac:dyDescent="0.25">
      <c r="A128" s="78" t="s">
        <v>55</v>
      </c>
      <c r="B128" s="76">
        <v>709</v>
      </c>
      <c r="C128" s="76">
        <v>898</v>
      </c>
      <c r="D128" s="76">
        <v>956</v>
      </c>
      <c r="E128" s="76">
        <v>754</v>
      </c>
      <c r="F128" s="76">
        <v>759</v>
      </c>
      <c r="G128" s="76">
        <v>1044</v>
      </c>
      <c r="H128" s="76">
        <v>1117</v>
      </c>
      <c r="I128" s="76">
        <v>1129</v>
      </c>
      <c r="J128" s="76">
        <v>408</v>
      </c>
      <c r="K128" s="76">
        <v>614</v>
      </c>
      <c r="L128" s="76">
        <v>717</v>
      </c>
      <c r="M128" s="76">
        <v>688</v>
      </c>
      <c r="N128" s="76">
        <v>864</v>
      </c>
      <c r="O128" s="76">
        <v>1197</v>
      </c>
      <c r="P128" s="76">
        <v>1014</v>
      </c>
      <c r="Q128" s="76">
        <v>1139</v>
      </c>
      <c r="R128" s="76">
        <v>1182</v>
      </c>
      <c r="S128" s="76">
        <v>1063</v>
      </c>
      <c r="T128" s="76">
        <v>0</v>
      </c>
      <c r="U128" s="76">
        <v>0</v>
      </c>
      <c r="V128" s="76">
        <v>0</v>
      </c>
    </row>
    <row r="129" spans="1:22" ht="15" customHeight="1" x14ac:dyDescent="0.25">
      <c r="A129" s="78" t="s">
        <v>56</v>
      </c>
      <c r="B129" s="76">
        <v>228</v>
      </c>
      <c r="C129" s="76">
        <v>252</v>
      </c>
      <c r="D129" s="76">
        <v>348</v>
      </c>
      <c r="E129" s="76">
        <v>303</v>
      </c>
      <c r="F129" s="76">
        <v>416</v>
      </c>
      <c r="G129" s="76">
        <v>416</v>
      </c>
      <c r="H129" s="76">
        <v>412</v>
      </c>
      <c r="I129" s="76">
        <v>438</v>
      </c>
      <c r="J129" s="76">
        <v>281</v>
      </c>
      <c r="K129" s="76">
        <v>333</v>
      </c>
      <c r="L129" s="76">
        <v>474</v>
      </c>
      <c r="M129" s="76">
        <v>380</v>
      </c>
      <c r="N129" s="76">
        <v>367</v>
      </c>
      <c r="O129" s="76">
        <v>494</v>
      </c>
      <c r="P129" s="76">
        <v>484</v>
      </c>
      <c r="Q129" s="76">
        <v>570</v>
      </c>
      <c r="R129" s="76">
        <v>672</v>
      </c>
      <c r="S129" s="76">
        <v>516</v>
      </c>
      <c r="T129" s="76">
        <v>0</v>
      </c>
      <c r="U129" s="76">
        <v>0</v>
      </c>
      <c r="V129" s="76">
        <v>0</v>
      </c>
    </row>
    <row r="130" spans="1:22" ht="15" customHeight="1" thickBot="1" x14ac:dyDescent="0.3">
      <c r="A130" s="79" t="s">
        <v>57</v>
      </c>
      <c r="B130" s="80">
        <v>64</v>
      </c>
      <c r="C130" s="80">
        <v>74</v>
      </c>
      <c r="D130" s="80">
        <v>91</v>
      </c>
      <c r="E130" s="80">
        <v>96</v>
      </c>
      <c r="F130" s="80">
        <v>181</v>
      </c>
      <c r="G130" s="80">
        <v>189</v>
      </c>
      <c r="H130" s="80">
        <v>160</v>
      </c>
      <c r="I130" s="80">
        <v>173</v>
      </c>
      <c r="J130" s="80">
        <v>159</v>
      </c>
      <c r="K130" s="80">
        <v>97</v>
      </c>
      <c r="L130" s="80">
        <v>103</v>
      </c>
      <c r="M130" s="80">
        <v>179</v>
      </c>
      <c r="N130" s="80">
        <v>132</v>
      </c>
      <c r="O130" s="80">
        <v>202</v>
      </c>
      <c r="P130" s="80">
        <v>79</v>
      </c>
      <c r="Q130" s="80">
        <v>249</v>
      </c>
      <c r="R130" s="80">
        <v>270</v>
      </c>
      <c r="S130" s="80">
        <v>251</v>
      </c>
      <c r="T130" s="80">
        <v>0</v>
      </c>
      <c r="U130" s="80">
        <v>0</v>
      </c>
      <c r="V130" s="80">
        <v>0</v>
      </c>
    </row>
    <row r="131" spans="1:22" ht="15" customHeight="1" x14ac:dyDescent="0.25">
      <c r="A131" s="375" t="s">
        <v>224</v>
      </c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262"/>
      <c r="T131" s="290"/>
      <c r="U131" s="304"/>
      <c r="V131" s="327"/>
    </row>
    <row r="132" spans="1:22" ht="15" customHeight="1" x14ac:dyDescent="0.25">
      <c r="A132" s="82"/>
    </row>
    <row r="133" spans="1:22" ht="15" customHeight="1" x14ac:dyDescent="0.25">
      <c r="A133" s="46"/>
    </row>
    <row r="134" spans="1:22" ht="15" customHeight="1" x14ac:dyDescent="0.25">
      <c r="A134" s="46"/>
    </row>
    <row r="135" spans="1:22" ht="15" customHeight="1" x14ac:dyDescent="0.25">
      <c r="A135" s="46"/>
    </row>
    <row r="136" spans="1:22" ht="15" customHeight="1" x14ac:dyDescent="0.25">
      <c r="A136" s="46"/>
    </row>
    <row r="137" spans="1:22" ht="15" customHeight="1" x14ac:dyDescent="0.25">
      <c r="A137" s="46"/>
    </row>
    <row r="138" spans="1:22" ht="15" customHeight="1" x14ac:dyDescent="0.25">
      <c r="A138" s="46"/>
    </row>
    <row r="139" spans="1:22" ht="15" customHeight="1" x14ac:dyDescent="0.25">
      <c r="A139" s="46"/>
    </row>
    <row r="140" spans="1:22" ht="15" customHeight="1" x14ac:dyDescent="0.25">
      <c r="A140" s="46"/>
    </row>
    <row r="141" spans="1:22" ht="15" customHeight="1" x14ac:dyDescent="0.25">
      <c r="A141" s="46"/>
    </row>
    <row r="142" spans="1:22" ht="15" customHeight="1" x14ac:dyDescent="0.25">
      <c r="A142" s="46"/>
    </row>
    <row r="143" spans="1:22" ht="15" customHeight="1" x14ac:dyDescent="0.25">
      <c r="A143" s="46"/>
    </row>
    <row r="144" spans="1:22" ht="15" customHeight="1" x14ac:dyDescent="0.25">
      <c r="A144" s="46"/>
    </row>
    <row r="145" spans="1:1" ht="15" customHeight="1" x14ac:dyDescent="0.25">
      <c r="A145" s="46"/>
    </row>
    <row r="146" spans="1:1" ht="15" customHeight="1" x14ac:dyDescent="0.25">
      <c r="A146" s="46"/>
    </row>
    <row r="147" spans="1:1" ht="15" customHeight="1" x14ac:dyDescent="0.25">
      <c r="A147" s="46"/>
    </row>
    <row r="148" spans="1:1" ht="15" customHeight="1" x14ac:dyDescent="0.25">
      <c r="A148" s="46"/>
    </row>
    <row r="149" spans="1:1" ht="15" customHeight="1" x14ac:dyDescent="0.25">
      <c r="A149" s="46"/>
    </row>
    <row r="150" spans="1:1" ht="15" customHeight="1" x14ac:dyDescent="0.25">
      <c r="A150" s="46"/>
    </row>
    <row r="151" spans="1:1" ht="15" customHeight="1" x14ac:dyDescent="0.25">
      <c r="A151" s="46"/>
    </row>
    <row r="152" spans="1:1" ht="15" customHeight="1" x14ac:dyDescent="0.25">
      <c r="A152" s="46"/>
    </row>
    <row r="153" spans="1:1" ht="15" customHeight="1" x14ac:dyDescent="0.25">
      <c r="A153" s="46"/>
    </row>
    <row r="154" spans="1:1" ht="15" customHeight="1" x14ac:dyDescent="0.25">
      <c r="A154" s="46"/>
    </row>
    <row r="155" spans="1:1" ht="15" customHeight="1" x14ac:dyDescent="0.25">
      <c r="A155" s="46"/>
    </row>
    <row r="156" spans="1:1" ht="15" customHeight="1" x14ac:dyDescent="0.25">
      <c r="A156" s="46"/>
    </row>
    <row r="157" spans="1:1" ht="15" customHeight="1" x14ac:dyDescent="0.25">
      <c r="A157" s="46"/>
    </row>
    <row r="158" spans="1:1" ht="15" customHeight="1" x14ac:dyDescent="0.25">
      <c r="A158" s="46"/>
    </row>
    <row r="159" spans="1:1" ht="15" customHeight="1" x14ac:dyDescent="0.25">
      <c r="A159" s="46"/>
    </row>
    <row r="160" spans="1:1" ht="15" customHeight="1" x14ac:dyDescent="0.25">
      <c r="A160" s="46"/>
    </row>
    <row r="161" spans="1:1" ht="15" customHeight="1" x14ac:dyDescent="0.25">
      <c r="A161" s="46"/>
    </row>
    <row r="162" spans="1:1" ht="15" customHeight="1" x14ac:dyDescent="0.25">
      <c r="A162" s="46"/>
    </row>
    <row r="163" spans="1:1" ht="15" customHeight="1" x14ac:dyDescent="0.25">
      <c r="A163" s="46"/>
    </row>
    <row r="164" spans="1:1" ht="15" customHeight="1" x14ac:dyDescent="0.25">
      <c r="A164" s="46"/>
    </row>
    <row r="165" spans="1:1" ht="15" customHeight="1" x14ac:dyDescent="0.25">
      <c r="A165" s="46"/>
    </row>
    <row r="166" spans="1:1" ht="15" customHeight="1" x14ac:dyDescent="0.25">
      <c r="A166" s="46"/>
    </row>
    <row r="167" spans="1:1" ht="15" customHeight="1" x14ac:dyDescent="0.25">
      <c r="A167" s="46"/>
    </row>
    <row r="168" spans="1:1" ht="15" customHeight="1" x14ac:dyDescent="0.25">
      <c r="A168" s="46"/>
    </row>
    <row r="169" spans="1:1" ht="15" customHeight="1" x14ac:dyDescent="0.25">
      <c r="A169" s="46"/>
    </row>
    <row r="170" spans="1:1" ht="15" customHeight="1" x14ac:dyDescent="0.25">
      <c r="A170" s="46"/>
    </row>
    <row r="171" spans="1:1" ht="15" customHeight="1" x14ac:dyDescent="0.25">
      <c r="A171" s="46"/>
    </row>
    <row r="172" spans="1:1" ht="15" customHeight="1" x14ac:dyDescent="0.25">
      <c r="A172" s="46"/>
    </row>
    <row r="173" spans="1:1" ht="15" customHeight="1" x14ac:dyDescent="0.25">
      <c r="A173" s="46"/>
    </row>
    <row r="174" spans="1:1" ht="15" customHeight="1" x14ac:dyDescent="0.25">
      <c r="A174" s="46"/>
    </row>
    <row r="175" spans="1:1" ht="15" customHeight="1" x14ac:dyDescent="0.25">
      <c r="A175" s="46"/>
    </row>
    <row r="176" spans="1:1" ht="15" customHeight="1" x14ac:dyDescent="0.25">
      <c r="A176" s="46"/>
    </row>
    <row r="177" spans="1:1" ht="15" customHeight="1" x14ac:dyDescent="0.25">
      <c r="A177" s="46"/>
    </row>
    <row r="178" spans="1:1" ht="15" customHeight="1" x14ac:dyDescent="0.25">
      <c r="A178" s="46"/>
    </row>
    <row r="179" spans="1:1" ht="15" customHeight="1" x14ac:dyDescent="0.25">
      <c r="A179" s="46"/>
    </row>
    <row r="180" spans="1:1" ht="15" customHeight="1" x14ac:dyDescent="0.25">
      <c r="A180" s="46"/>
    </row>
    <row r="181" spans="1:1" ht="15" customHeight="1" x14ac:dyDescent="0.25">
      <c r="A181" s="46"/>
    </row>
    <row r="182" spans="1:1" ht="15" customHeight="1" x14ac:dyDescent="0.25">
      <c r="A182" s="46"/>
    </row>
    <row r="183" spans="1:1" ht="15" customHeight="1" x14ac:dyDescent="0.25">
      <c r="A183" s="46"/>
    </row>
    <row r="184" spans="1:1" ht="15" customHeight="1" x14ac:dyDescent="0.25">
      <c r="A184" s="46"/>
    </row>
    <row r="185" spans="1:1" ht="15" customHeight="1" x14ac:dyDescent="0.25">
      <c r="A185" s="46"/>
    </row>
    <row r="186" spans="1:1" ht="15" customHeight="1" x14ac:dyDescent="0.25">
      <c r="A186" s="46"/>
    </row>
    <row r="187" spans="1:1" ht="15" customHeight="1" x14ac:dyDescent="0.25">
      <c r="A187" s="46"/>
    </row>
    <row r="188" spans="1:1" ht="15" customHeight="1" x14ac:dyDescent="0.25">
      <c r="A188" s="46"/>
    </row>
    <row r="189" spans="1:1" ht="15" customHeight="1" x14ac:dyDescent="0.25">
      <c r="A189" s="46"/>
    </row>
    <row r="190" spans="1:1" ht="15" customHeight="1" x14ac:dyDescent="0.25">
      <c r="A190" s="46"/>
    </row>
    <row r="191" spans="1:1" ht="15" customHeight="1" x14ac:dyDescent="0.25">
      <c r="A191" s="46"/>
    </row>
    <row r="192" spans="1:1" ht="15" customHeight="1" x14ac:dyDescent="0.25">
      <c r="A192" s="46"/>
    </row>
    <row r="193" spans="1:1" ht="15" customHeight="1" x14ac:dyDescent="0.25">
      <c r="A193" s="46"/>
    </row>
    <row r="194" spans="1:1" ht="15" customHeight="1" x14ac:dyDescent="0.25">
      <c r="A194" s="46"/>
    </row>
    <row r="195" spans="1:1" ht="15" customHeight="1" x14ac:dyDescent="0.25">
      <c r="A195" s="46"/>
    </row>
    <row r="196" spans="1:1" ht="15" customHeight="1" x14ac:dyDescent="0.25">
      <c r="A196" s="46"/>
    </row>
    <row r="197" spans="1:1" ht="15" customHeight="1" x14ac:dyDescent="0.25">
      <c r="A197" s="46"/>
    </row>
    <row r="198" spans="1:1" ht="15" customHeight="1" x14ac:dyDescent="0.25">
      <c r="A198" s="46"/>
    </row>
    <row r="199" spans="1:1" ht="15" customHeight="1" x14ac:dyDescent="0.25">
      <c r="A199" s="46"/>
    </row>
    <row r="200" spans="1:1" ht="15" customHeight="1" x14ac:dyDescent="0.25">
      <c r="A200" s="46"/>
    </row>
    <row r="201" spans="1:1" ht="15" customHeight="1" x14ac:dyDescent="0.25">
      <c r="A201" s="46"/>
    </row>
    <row r="202" spans="1:1" ht="15" customHeight="1" x14ac:dyDescent="0.25">
      <c r="A202" s="46"/>
    </row>
    <row r="203" spans="1:1" ht="15" customHeight="1" x14ac:dyDescent="0.25">
      <c r="A203" s="46"/>
    </row>
    <row r="204" spans="1:1" ht="15" customHeight="1" x14ac:dyDescent="0.25">
      <c r="A204" s="46"/>
    </row>
    <row r="205" spans="1:1" ht="15" customHeight="1" x14ac:dyDescent="0.25">
      <c r="A205" s="46"/>
    </row>
    <row r="206" spans="1:1" ht="15" customHeight="1" x14ac:dyDescent="0.25">
      <c r="A206" s="46"/>
    </row>
    <row r="207" spans="1:1" ht="15" customHeight="1" x14ac:dyDescent="0.25">
      <c r="A207" s="46"/>
    </row>
    <row r="208" spans="1:1" ht="15" customHeight="1" x14ac:dyDescent="0.25">
      <c r="A208" s="46"/>
    </row>
    <row r="209" spans="1:1" ht="15" customHeight="1" x14ac:dyDescent="0.25">
      <c r="A209" s="46"/>
    </row>
    <row r="210" spans="1:1" ht="15" customHeight="1" x14ac:dyDescent="0.25">
      <c r="A210" s="46"/>
    </row>
    <row r="211" spans="1:1" ht="15" customHeight="1" x14ac:dyDescent="0.25">
      <c r="A211" s="46"/>
    </row>
    <row r="212" spans="1:1" ht="15" customHeight="1" x14ac:dyDescent="0.25">
      <c r="A212" s="46"/>
    </row>
    <row r="213" spans="1:1" ht="15" customHeight="1" x14ac:dyDescent="0.25">
      <c r="A213" s="46"/>
    </row>
    <row r="214" spans="1:1" ht="15" customHeight="1" x14ac:dyDescent="0.25">
      <c r="A214" s="46"/>
    </row>
    <row r="215" spans="1:1" ht="15" customHeight="1" x14ac:dyDescent="0.25">
      <c r="A215" s="46"/>
    </row>
    <row r="216" spans="1:1" ht="15" customHeight="1" x14ac:dyDescent="0.25">
      <c r="A216" s="46"/>
    </row>
    <row r="217" spans="1:1" ht="15" customHeight="1" x14ac:dyDescent="0.25">
      <c r="A217" s="46"/>
    </row>
    <row r="218" spans="1:1" ht="15" customHeight="1" x14ac:dyDescent="0.25">
      <c r="A218" s="46"/>
    </row>
    <row r="219" spans="1:1" ht="15" customHeight="1" x14ac:dyDescent="0.25">
      <c r="A219" s="46"/>
    </row>
    <row r="220" spans="1:1" ht="15" customHeight="1" x14ac:dyDescent="0.25">
      <c r="A220" s="46"/>
    </row>
    <row r="221" spans="1:1" ht="15" customHeight="1" x14ac:dyDescent="0.25">
      <c r="A221" s="46"/>
    </row>
    <row r="222" spans="1:1" ht="15" customHeight="1" x14ac:dyDescent="0.25">
      <c r="A222" s="46"/>
    </row>
    <row r="223" spans="1:1" ht="15" customHeight="1" x14ac:dyDescent="0.25">
      <c r="A223" s="46"/>
    </row>
    <row r="224" spans="1:1" ht="15" customHeight="1" x14ac:dyDescent="0.25">
      <c r="A224" s="46"/>
    </row>
    <row r="225" spans="1:1" ht="15" customHeight="1" x14ac:dyDescent="0.25">
      <c r="A225" s="46"/>
    </row>
    <row r="226" spans="1:1" ht="15" customHeight="1" x14ac:dyDescent="0.25">
      <c r="A226" s="46"/>
    </row>
    <row r="227" spans="1:1" ht="15" customHeight="1" x14ac:dyDescent="0.25">
      <c r="A227" s="46"/>
    </row>
    <row r="228" spans="1:1" ht="15" customHeight="1" x14ac:dyDescent="0.25">
      <c r="A228" s="46"/>
    </row>
    <row r="229" spans="1:1" ht="15" customHeight="1" x14ac:dyDescent="0.25">
      <c r="A229" s="46"/>
    </row>
    <row r="230" spans="1:1" ht="15" customHeight="1" x14ac:dyDescent="0.25">
      <c r="A230" s="46"/>
    </row>
    <row r="231" spans="1:1" ht="15" customHeight="1" x14ac:dyDescent="0.25">
      <c r="A231" s="46"/>
    </row>
    <row r="232" spans="1:1" ht="15" customHeight="1" x14ac:dyDescent="0.25">
      <c r="A232" s="46"/>
    </row>
    <row r="233" spans="1:1" ht="15" customHeight="1" x14ac:dyDescent="0.25">
      <c r="A233" s="46"/>
    </row>
    <row r="234" spans="1:1" ht="15" customHeight="1" x14ac:dyDescent="0.25">
      <c r="A234" s="46"/>
    </row>
    <row r="235" spans="1:1" ht="15" customHeight="1" x14ac:dyDescent="0.25">
      <c r="A235" s="46"/>
    </row>
    <row r="236" spans="1:1" ht="15" customHeight="1" x14ac:dyDescent="0.25">
      <c r="A236" s="46"/>
    </row>
    <row r="237" spans="1:1" ht="15" customHeight="1" x14ac:dyDescent="0.25">
      <c r="A237" s="46"/>
    </row>
    <row r="238" spans="1:1" ht="15" customHeight="1" x14ac:dyDescent="0.25">
      <c r="A238" s="46"/>
    </row>
    <row r="239" spans="1:1" ht="15" customHeight="1" x14ac:dyDescent="0.25">
      <c r="A239" s="46"/>
    </row>
    <row r="240" spans="1:1" ht="15" customHeight="1" x14ac:dyDescent="0.25">
      <c r="A240" s="46"/>
    </row>
    <row r="241" spans="1:1" ht="15" customHeight="1" x14ac:dyDescent="0.25">
      <c r="A241" s="46"/>
    </row>
    <row r="242" spans="1:1" ht="15" customHeight="1" x14ac:dyDescent="0.25">
      <c r="A242" s="46"/>
    </row>
    <row r="243" spans="1:1" ht="15" customHeight="1" x14ac:dyDescent="0.25">
      <c r="A243" s="46"/>
    </row>
    <row r="244" spans="1:1" ht="15" customHeight="1" x14ac:dyDescent="0.25">
      <c r="A244" s="46"/>
    </row>
    <row r="245" spans="1:1" ht="15" customHeight="1" x14ac:dyDescent="0.25">
      <c r="A245" s="46"/>
    </row>
    <row r="246" spans="1:1" ht="15" customHeight="1" x14ac:dyDescent="0.25">
      <c r="A246" s="46"/>
    </row>
    <row r="247" spans="1:1" ht="15" customHeight="1" x14ac:dyDescent="0.25">
      <c r="A247" s="46"/>
    </row>
    <row r="248" spans="1:1" ht="15" customHeight="1" x14ac:dyDescent="0.25">
      <c r="A248" s="46"/>
    </row>
    <row r="249" spans="1:1" ht="15" customHeight="1" x14ac:dyDescent="0.25">
      <c r="A249" s="46"/>
    </row>
    <row r="250" spans="1:1" ht="15" customHeight="1" x14ac:dyDescent="0.25">
      <c r="A250" s="46"/>
    </row>
    <row r="251" spans="1:1" ht="15" customHeight="1" x14ac:dyDescent="0.25">
      <c r="A251" s="46"/>
    </row>
    <row r="252" spans="1:1" ht="15" customHeight="1" x14ac:dyDescent="0.25">
      <c r="A252" s="46"/>
    </row>
    <row r="253" spans="1:1" ht="15" customHeight="1" x14ac:dyDescent="0.25">
      <c r="A253" s="46"/>
    </row>
    <row r="254" spans="1:1" ht="15" customHeight="1" x14ac:dyDescent="0.25">
      <c r="A254" s="46"/>
    </row>
    <row r="255" spans="1:1" ht="15" customHeight="1" x14ac:dyDescent="0.25">
      <c r="A255" s="46"/>
    </row>
    <row r="256" spans="1:1" ht="15" customHeight="1" x14ac:dyDescent="0.25">
      <c r="A256" s="46"/>
    </row>
    <row r="257" spans="1:1" ht="15" customHeight="1" x14ac:dyDescent="0.25">
      <c r="A257" s="46"/>
    </row>
    <row r="258" spans="1:1" ht="15" customHeight="1" x14ac:dyDescent="0.25">
      <c r="A258" s="46"/>
    </row>
    <row r="259" spans="1:1" ht="15" customHeight="1" x14ac:dyDescent="0.25">
      <c r="A259" s="46"/>
    </row>
    <row r="260" spans="1:1" ht="15" customHeight="1" x14ac:dyDescent="0.25">
      <c r="A260" s="46"/>
    </row>
    <row r="261" spans="1:1" ht="15" customHeight="1" x14ac:dyDescent="0.25">
      <c r="A261" s="46"/>
    </row>
    <row r="262" spans="1:1" ht="15" customHeight="1" x14ac:dyDescent="0.25">
      <c r="A262" s="46"/>
    </row>
    <row r="263" spans="1:1" ht="15" customHeight="1" x14ac:dyDescent="0.25">
      <c r="A263" s="46"/>
    </row>
    <row r="264" spans="1:1" ht="15" customHeight="1" x14ac:dyDescent="0.25">
      <c r="A264" s="46"/>
    </row>
    <row r="265" spans="1:1" ht="15" customHeight="1" x14ac:dyDescent="0.25">
      <c r="A265" s="46"/>
    </row>
    <row r="266" spans="1:1" ht="15" customHeight="1" x14ac:dyDescent="0.25">
      <c r="A266" s="46"/>
    </row>
    <row r="267" spans="1:1" ht="15" customHeight="1" x14ac:dyDescent="0.25">
      <c r="A267" s="46"/>
    </row>
    <row r="268" spans="1:1" ht="15" customHeight="1" x14ac:dyDescent="0.25">
      <c r="A268" s="46"/>
    </row>
    <row r="269" spans="1:1" ht="15" customHeight="1" x14ac:dyDescent="0.25">
      <c r="A269" s="46"/>
    </row>
    <row r="270" spans="1:1" ht="15" customHeight="1" x14ac:dyDescent="0.25">
      <c r="A270" s="46"/>
    </row>
    <row r="271" spans="1:1" ht="15" customHeight="1" x14ac:dyDescent="0.25">
      <c r="A271" s="46"/>
    </row>
    <row r="272" spans="1:1" ht="15" customHeight="1" x14ac:dyDescent="0.25">
      <c r="A272" s="46"/>
    </row>
    <row r="273" spans="1:1" ht="15" customHeight="1" x14ac:dyDescent="0.25">
      <c r="A273" s="46"/>
    </row>
    <row r="274" spans="1:1" ht="15" customHeight="1" x14ac:dyDescent="0.25">
      <c r="A274" s="46"/>
    </row>
    <row r="275" spans="1:1" ht="15" customHeight="1" x14ac:dyDescent="0.25">
      <c r="A275" s="46"/>
    </row>
    <row r="276" spans="1:1" ht="15" customHeight="1" x14ac:dyDescent="0.25">
      <c r="A276" s="46"/>
    </row>
    <row r="277" spans="1:1" ht="15" customHeight="1" x14ac:dyDescent="0.25">
      <c r="A277" s="46"/>
    </row>
    <row r="278" spans="1:1" ht="15" customHeight="1" x14ac:dyDescent="0.25">
      <c r="A278" s="46"/>
    </row>
    <row r="279" spans="1:1" ht="15" customHeight="1" x14ac:dyDescent="0.25">
      <c r="A279" s="46"/>
    </row>
    <row r="280" spans="1:1" ht="15" customHeight="1" x14ac:dyDescent="0.25">
      <c r="A280" s="46"/>
    </row>
    <row r="281" spans="1:1" ht="15" customHeight="1" x14ac:dyDescent="0.25">
      <c r="A281" s="46"/>
    </row>
    <row r="282" spans="1:1" ht="15" customHeight="1" x14ac:dyDescent="0.25">
      <c r="A282" s="46"/>
    </row>
    <row r="283" spans="1:1" ht="15" customHeight="1" x14ac:dyDescent="0.25">
      <c r="A283" s="46"/>
    </row>
    <row r="284" spans="1:1" ht="15" customHeight="1" x14ac:dyDescent="0.25">
      <c r="A284" s="46"/>
    </row>
    <row r="285" spans="1:1" ht="15" customHeight="1" x14ac:dyDescent="0.25">
      <c r="A285" s="46"/>
    </row>
    <row r="286" spans="1:1" ht="15" customHeight="1" x14ac:dyDescent="0.25">
      <c r="A286" s="46"/>
    </row>
    <row r="287" spans="1:1" ht="15" customHeight="1" x14ac:dyDescent="0.25">
      <c r="A287" s="46"/>
    </row>
    <row r="288" spans="1:1" ht="15" customHeight="1" x14ac:dyDescent="0.25">
      <c r="A288" s="46"/>
    </row>
    <row r="289" spans="1:1" ht="15" customHeight="1" x14ac:dyDescent="0.25">
      <c r="A289" s="46"/>
    </row>
    <row r="290" spans="1:1" ht="15" customHeight="1" x14ac:dyDescent="0.25">
      <c r="A290" s="46"/>
    </row>
    <row r="291" spans="1:1" ht="15" customHeight="1" x14ac:dyDescent="0.25">
      <c r="A291" s="46"/>
    </row>
    <row r="292" spans="1:1" ht="15" customHeight="1" x14ac:dyDescent="0.25">
      <c r="A292" s="46"/>
    </row>
    <row r="293" spans="1:1" ht="15" customHeight="1" x14ac:dyDescent="0.25">
      <c r="A293" s="46"/>
    </row>
    <row r="294" spans="1:1" ht="15" customHeight="1" x14ac:dyDescent="0.25">
      <c r="A294" s="46"/>
    </row>
    <row r="295" spans="1:1" ht="15" customHeight="1" x14ac:dyDescent="0.25">
      <c r="A295" s="46"/>
    </row>
    <row r="296" spans="1:1" ht="15" customHeight="1" x14ac:dyDescent="0.25">
      <c r="A296" s="46"/>
    </row>
  </sheetData>
  <mergeCells count="9">
    <mergeCell ref="X2:Y3"/>
    <mergeCell ref="X47:Y48"/>
    <mergeCell ref="X91:Y92"/>
    <mergeCell ref="A7:R7"/>
    <mergeCell ref="A131:R131"/>
    <mergeCell ref="A96:R96"/>
    <mergeCell ref="A87:R87"/>
    <mergeCell ref="A42:R42"/>
    <mergeCell ref="A52:R52"/>
  </mergeCells>
  <hyperlinks>
    <hyperlink ref="X2" r:id="rId1" location="INDICE!A1"/>
    <hyperlink ref="X2:Y3" location="INDICE!A1" display="INDICE"/>
    <hyperlink ref="X47" r:id="rId2" location="INDICE!A1"/>
    <hyperlink ref="X47:Y48" location="INDICE!A1" display="INDICE"/>
    <hyperlink ref="X91" r:id="rId3" location="INDICE!A1"/>
    <hyperlink ref="X91:Y92" location="INDICE!A1" display="INDICE"/>
  </hyperlinks>
  <printOptions horizontalCentered="1"/>
  <pageMargins left="0.78740157480314965" right="0.78740157480314965" top="0.39370078740157483" bottom="0.98425196850393704" header="0" footer="0"/>
  <pageSetup scale="63" fitToHeight="3" orientation="landscape" r:id="rId4"/>
  <headerFooter alignWithMargins="0"/>
  <rowBreaks count="2" manualBreakCount="2">
    <brk id="45" max="16383" man="1"/>
    <brk id="8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65</vt:i4>
      </vt:variant>
    </vt:vector>
  </HeadingPairs>
  <TitlesOfParts>
    <vt:vector size="107" baseType="lpstr">
      <vt:lpstr>INDICE</vt:lpstr>
      <vt:lpstr>PORTADA</vt:lpstr>
      <vt:lpstr>FUNCIONARIOS</vt:lpstr>
      <vt:lpstr>C1</vt:lpstr>
      <vt:lpstr>C2</vt:lpstr>
      <vt:lpstr>C3-C4</vt:lpstr>
      <vt:lpstr>C5-C6</vt:lpstr>
      <vt:lpstr>C7</vt:lpstr>
      <vt:lpstr>C8,C10,C12</vt:lpstr>
      <vt:lpstr>C9,C11,C13</vt:lpstr>
      <vt:lpstr>C14-C17</vt:lpstr>
      <vt:lpstr>C18</vt:lpstr>
      <vt:lpstr>C19-24</vt:lpstr>
      <vt:lpstr>C25</vt:lpstr>
      <vt:lpstr>C26-C28</vt:lpstr>
      <vt:lpstr>C29</vt:lpstr>
      <vt:lpstr>C30-31</vt:lpstr>
      <vt:lpstr>C32</vt:lpstr>
      <vt:lpstr>C33-36</vt:lpstr>
      <vt:lpstr>C37</vt:lpstr>
      <vt:lpstr>C38-39</vt:lpstr>
      <vt:lpstr>C40</vt:lpstr>
      <vt:lpstr>C41-44</vt:lpstr>
      <vt:lpstr>C45</vt:lpstr>
      <vt:lpstr>C46-47</vt:lpstr>
      <vt:lpstr>C48</vt:lpstr>
      <vt:lpstr>C49-52</vt:lpstr>
      <vt:lpstr>C53</vt:lpstr>
      <vt:lpstr>C54-55</vt:lpstr>
      <vt:lpstr>C56</vt:lpstr>
      <vt:lpstr>C57-60</vt:lpstr>
      <vt:lpstr>C61</vt:lpstr>
      <vt:lpstr>C62-63</vt:lpstr>
      <vt:lpstr>C64</vt:lpstr>
      <vt:lpstr>C65-68</vt:lpstr>
      <vt:lpstr>C69</vt:lpstr>
      <vt:lpstr>C70-71</vt:lpstr>
      <vt:lpstr>C72</vt:lpstr>
      <vt:lpstr>C73-76</vt:lpstr>
      <vt:lpstr>C77</vt:lpstr>
      <vt:lpstr>C78</vt:lpstr>
      <vt:lpstr>C79</vt:lpstr>
      <vt:lpstr>'C7'!\c</vt:lpstr>
      <vt:lpstr>\c</vt:lpstr>
      <vt:lpstr>'C7'!\d</vt:lpstr>
      <vt:lpstr>\d</vt:lpstr>
      <vt:lpstr>'C7'!\i</vt:lpstr>
      <vt:lpstr>\i</vt:lpstr>
      <vt:lpstr>'C7'!\m</vt:lpstr>
      <vt:lpstr>\m</vt:lpstr>
      <vt:lpstr>'C7'!\n</vt:lpstr>
      <vt:lpstr>\n</vt:lpstr>
      <vt:lpstr>'C7'!\s</vt:lpstr>
      <vt:lpstr>\s</vt:lpstr>
      <vt:lpstr>'C7'!\t</vt:lpstr>
      <vt:lpstr>\t</vt:lpstr>
      <vt:lpstr>'C1'!A_impresión_IM</vt:lpstr>
      <vt:lpstr>'C2'!A_impresión_IM</vt:lpstr>
      <vt:lpstr>'C3-C4'!A_impresión_IM</vt:lpstr>
      <vt:lpstr>'C7'!A_impresión_IM</vt:lpstr>
      <vt:lpstr>'C1'!Área_de_impresión</vt:lpstr>
      <vt:lpstr>'C14-C17'!Área_de_impresión</vt:lpstr>
      <vt:lpstr>'C18'!Área_de_impresión</vt:lpstr>
      <vt:lpstr>'C19-24'!Área_de_impresión</vt:lpstr>
      <vt:lpstr>'C2'!Área_de_impresión</vt:lpstr>
      <vt:lpstr>'C25'!Área_de_impresión</vt:lpstr>
      <vt:lpstr>'C26-C28'!Área_de_impresión</vt:lpstr>
      <vt:lpstr>'C29'!Área_de_impresión</vt:lpstr>
      <vt:lpstr>'C30-31'!Área_de_impresión</vt:lpstr>
      <vt:lpstr>'C32'!Área_de_impresión</vt:lpstr>
      <vt:lpstr>'C33-36'!Área_de_impresión</vt:lpstr>
      <vt:lpstr>'C37'!Área_de_impresión</vt:lpstr>
      <vt:lpstr>'C38-39'!Área_de_impresión</vt:lpstr>
      <vt:lpstr>'C3-C4'!Área_de_impresión</vt:lpstr>
      <vt:lpstr>'C40'!Área_de_impresión</vt:lpstr>
      <vt:lpstr>'C41-44'!Área_de_impresión</vt:lpstr>
      <vt:lpstr>'C45'!Área_de_impresión</vt:lpstr>
      <vt:lpstr>'C46-47'!Área_de_impresión</vt:lpstr>
      <vt:lpstr>'C48'!Área_de_impresión</vt:lpstr>
      <vt:lpstr>'C49-52'!Área_de_impresión</vt:lpstr>
      <vt:lpstr>'C53'!Área_de_impresión</vt:lpstr>
      <vt:lpstr>'C54-55'!Área_de_impresión</vt:lpstr>
      <vt:lpstr>'C56'!Área_de_impresión</vt:lpstr>
      <vt:lpstr>'C57-60'!Área_de_impresión</vt:lpstr>
      <vt:lpstr>'C5-C6'!Área_de_impresión</vt:lpstr>
      <vt:lpstr>'C61'!Área_de_impresión</vt:lpstr>
      <vt:lpstr>'C62-63'!Área_de_impresión</vt:lpstr>
      <vt:lpstr>'C64'!Área_de_impresión</vt:lpstr>
      <vt:lpstr>'C65-68'!Área_de_impresión</vt:lpstr>
      <vt:lpstr>'C69'!Área_de_impresión</vt:lpstr>
      <vt:lpstr>'C7'!Área_de_impresión</vt:lpstr>
      <vt:lpstr>'C70-71'!Área_de_impresión</vt:lpstr>
      <vt:lpstr>'C72'!Área_de_impresión</vt:lpstr>
      <vt:lpstr>'C73-76'!Área_de_impresión</vt:lpstr>
      <vt:lpstr>'C77'!Área_de_impresión</vt:lpstr>
      <vt:lpstr>'C78'!Área_de_impresión</vt:lpstr>
      <vt:lpstr>'C79'!Área_de_impresión</vt:lpstr>
      <vt:lpstr>'C8,C10,C12'!Área_de_impresión</vt:lpstr>
      <vt:lpstr>'C9,C11,C13'!Área_de_impresión</vt:lpstr>
      <vt:lpstr>INDICE!Área_de_impresión</vt:lpstr>
      <vt:lpstr>FUNCIONARIOS!OLE_LINK1</vt:lpstr>
      <vt:lpstr>'C7'!PRIMAOFI</vt:lpstr>
      <vt:lpstr>PRIMAOFI</vt:lpstr>
      <vt:lpstr>'C7'!PRIMAPRI</vt:lpstr>
      <vt:lpstr>PRIMAPRI</vt:lpstr>
      <vt:lpstr>'C7'!PRIMATOT</vt:lpstr>
      <vt:lpstr>PRIMATOT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Mayra Quiros Jimenez</cp:lastModifiedBy>
  <cp:lastPrinted>2021-02-22T13:27:14Z</cp:lastPrinted>
  <dcterms:created xsi:type="dcterms:W3CDTF">2016-05-02T18:51:58Z</dcterms:created>
  <dcterms:modified xsi:type="dcterms:W3CDTF">2021-04-27T12:42:47Z</dcterms:modified>
</cp:coreProperties>
</file>